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data" ContentType="application/vnd.openxmlformats-officedocument.model+data"/>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tables/table2.xml" ContentType="application/vnd.openxmlformats-officedocument.spreadsheetml.table+xml"/>
  <Override PartName="/xl/pivotTables/pivotTable1.xml" ContentType="application/vnd.openxmlformats-officedocument.spreadsheetml.pivotTable+xml"/>
  <Override PartName="/xl/drawings/drawing2.xml" ContentType="application/vnd.openxmlformats-officedocument.drawing+xml"/>
  <Override PartName="/xl/tables/table3.xml" ContentType="application/vnd.openxmlformats-officedocument.spreadsheetml.table+xml"/>
  <Override PartName="/xl/drawings/drawing3.xml" ContentType="application/vnd.openxmlformats-officedocument.drawing+xml"/>
  <Override PartName="/xl/tables/table4.xml" ContentType="application/vnd.openxmlformats-officedocument.spreadsheetml.table+xml"/>
  <Override PartName="/xl/drawings/drawing4.xml" ContentType="application/vnd.openxmlformats-officedocument.drawing+xml"/>
  <Override PartName="/xl/tables/table5.xml" ContentType="application/vnd.openxmlformats-officedocument.spreadsheetml.table+xml"/>
  <Override PartName="/xl/drawings/drawing5.xml" ContentType="application/vnd.openxmlformats-officedocument.drawing+xml"/>
  <Override PartName="/xl/drawings/drawing6.xml" ContentType="application/vnd.openxmlformats-officedocument.drawing+xml"/>
  <Override PartName="/xl/tables/table6.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customXml/itemProps6.xml" ContentType="application/vnd.openxmlformats-officedocument.customXmlProperties+xml"/>
  <Override PartName="/customXml/itemProps7.xml" ContentType="application/vnd.openxmlformats-officedocument.customXmlProperties+xml"/>
  <Override PartName="/customXml/itemProps8.xml" ContentType="application/vnd.openxmlformats-officedocument.customXmlProperties+xml"/>
  <Override PartName="/customXml/itemProps9.xml" ContentType="application/vnd.openxmlformats-officedocument.customXmlProperties+xml"/>
  <Override PartName="/customXml/itemProps10.xml" ContentType="application/vnd.openxmlformats-officedocument.customXmlProperties+xml"/>
  <Override PartName="/customXml/itemProps11.xml" ContentType="application/vnd.openxmlformats-officedocument.customXmlProperties+xml"/>
  <Override PartName="/customXml/itemProps12.xml" ContentType="application/vnd.openxmlformats-officedocument.customXmlProperties+xml"/>
  <Override PartName="/customXml/itemProps13.xml" ContentType="application/vnd.openxmlformats-officedocument.customXmlProperties+xml"/>
  <Override PartName="/customXml/itemProps14.xml" ContentType="application/vnd.openxmlformats-officedocument.customXmlProperties+xml"/>
  <Override PartName="/customXml/itemProps15.xml" ContentType="application/vnd.openxmlformats-officedocument.customXmlProperties+xml"/>
  <Override PartName="/customXml/itemProps16.xml" ContentType="application/vnd.openxmlformats-officedocument.customXmlProperties+xml"/>
  <Override PartName="/customXml/itemProps17.xml" ContentType="application/vnd.openxmlformats-officedocument.customXmlProperties+xml"/>
  <Override PartName="/customXml/itemProps18.xml" ContentType="application/vnd.openxmlformats-officedocument.customXmlProperties+xml"/>
  <Override PartName="/customXml/itemProps19.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Z:\Data\2023\02.M.Operaciones\02.Reporte de Eventos Diarios\Abril\"/>
    </mc:Choice>
  </mc:AlternateContent>
  <bookViews>
    <workbookView xWindow="0" yWindow="0" windowWidth="38400" windowHeight="17835" tabRatio="471" activeTab="3"/>
  </bookViews>
  <sheets>
    <sheet name="Resumen" sheetId="62" r:id="rId1"/>
    <sheet name="Hoja3" sheetId="67" state="hidden" r:id="rId2"/>
    <sheet name="Hoja2" sheetId="66" state="hidden" r:id="rId3"/>
    <sheet name="Transportes" sheetId="65" r:id="rId4"/>
    <sheet name="Hoja1" sheetId="48" state="hidden" r:id="rId5"/>
    <sheet name="Comunicaciones " sheetId="69" r:id="rId6"/>
    <sheet name="Aviación" sheetId="43" r:id="rId7"/>
    <sheet name="Puertos" sheetId="51" r:id="rId8"/>
    <sheet name="Vías Férreas" sheetId="50" r:id="rId9"/>
  </sheets>
  <externalReferences>
    <externalReference r:id="rId10"/>
    <externalReference r:id="rId11"/>
  </externalReferences>
  <definedNames>
    <definedName name="_xlnm._FilterDatabase" localSheetId="5" hidden="1">'Comunicaciones '!#REF!</definedName>
    <definedName name="_xlnm._FilterDatabase" localSheetId="3" hidden="1">Transportes!$A$1:$K$3</definedName>
    <definedName name="_xlnm._FilterDatabase" localSheetId="8" hidden="1">'Vías Férreas'!#REF!</definedName>
    <definedName name="_xlcn.LinkedTable_Tabla142423234761" hidden="1">Tabla14242323476</definedName>
    <definedName name="_xlcn.WorksheetConnection_ReportedelCOEMTC130223noche.xlsxTabla161" hidden="1">Tabla16[]</definedName>
    <definedName name="_xlcn.WorksheetConnection_ReportedelCOEMTC130223noche.xlsxTabla371" hidden="1">Tabla37</definedName>
    <definedName name="_xlcn.WorksheetConnection_ReportedelCOEMTC130223noche.xlsxTabla441" hidden="1">Tabla44</definedName>
    <definedName name="a" localSheetId="5">#REF!</definedName>
    <definedName name="a">#REF!</definedName>
    <definedName name="b" localSheetId="5">#REF!</definedName>
    <definedName name="b">#REF!</definedName>
    <definedName name="bb">[1]Transportes!#REF!</definedName>
    <definedName name="M18.12.49" localSheetId="5">#REF!</definedName>
    <definedName name="M18.12.49">#REF!</definedName>
    <definedName name="M19.02.131" localSheetId="5">#REF!</definedName>
    <definedName name="M19.02.131">#REF!</definedName>
    <definedName name="M19.02.132" localSheetId="5">#REF!</definedName>
    <definedName name="M19.02.132">#REF!</definedName>
    <definedName name="M19.02.134" localSheetId="5">#REF!</definedName>
    <definedName name="M19.02.134">#REF!</definedName>
    <definedName name="M19.02.1341" localSheetId="5">[1]Transportes!#REF!</definedName>
    <definedName name="M19.02.1341">[1]Transportes!#REF!</definedName>
    <definedName name="M19.02.173" localSheetId="5">#REF!</definedName>
    <definedName name="M19.02.173">#REF!</definedName>
    <definedName name="qwe" localSheetId="5">[2]Transportes!#REF!</definedName>
    <definedName name="qwe">[2]Transportes!#REF!</definedName>
    <definedName name="qwer" localSheetId="5">[2]Transportes!#REF!</definedName>
    <definedName name="qwer">[2]Transportes!#REF!</definedName>
  </definedNames>
  <calcPr calcId="152511"/>
  <pivotCaches>
    <pivotCache cacheId="0" r:id="rId12"/>
  </pivotCaches>
  <extLst>
    <ext xmlns:x15="http://schemas.microsoft.com/office/spreadsheetml/2010/11/main" uri="{FCE2AD5D-F65C-4FA6-A056-5C36A1767C68}">
      <x15:dataModel>
        <x15:modelTables>
          <x15:modelTable id="Tabla14242323476-e81ef300-8aac-4b36-b4af-5b13b15f7bc6" name="Tabla14242323476" connection="LinkedTable_Tabla14242323476"/>
          <x15:modelTable id="Tabla16-cc3a85da-7f56-43d7-98f1-0f43f33b9684" name="Tabla16" connection="WorksheetConnection_Reporte del COE-MTC 13 02 23 noche.xlsx!Tabla16"/>
          <x15:modelTable id="Tabla37-48ac6b40-053d-4da0-a267-e2298777eb51" name="Tabla37" connection="WorksheetConnection_Reporte del COE-MTC 13 02 23 noche.xlsx!Tabla37"/>
          <x15:modelTable id="Tabla44-0033c9b4-fbc5-42a9-8f4e-92b02fab16b5" name="Tabla44" connection="WorksheetConnection_Reporte del COE-MTC 13 02 23 noche.xlsx!Tabla44"/>
        </x15:modelTables>
      </x15:dataModel>
    </ext>
  </extLst>
</workbook>
</file>

<file path=xl/calcChain.xml><?xml version="1.0" encoding="utf-8"?>
<calcChain xmlns="http://schemas.openxmlformats.org/spreadsheetml/2006/main">
  <c r="U6" i="62" l="1"/>
  <c r="V6" i="62"/>
  <c r="W6" i="62"/>
  <c r="X6" i="62"/>
  <c r="U7" i="62"/>
  <c r="V7" i="62"/>
  <c r="W7" i="62"/>
  <c r="X7" i="62"/>
  <c r="U8" i="62"/>
  <c r="V8" i="62"/>
  <c r="W8" i="62"/>
  <c r="X8" i="62"/>
  <c r="U9" i="62"/>
  <c r="V9" i="62"/>
  <c r="W9" i="62"/>
  <c r="X9" i="62"/>
  <c r="U10" i="62"/>
  <c r="V10" i="62"/>
  <c r="W10" i="62"/>
  <c r="X10" i="62"/>
  <c r="U11" i="62"/>
  <c r="V11" i="62"/>
  <c r="W11" i="62"/>
  <c r="X11" i="62"/>
  <c r="U12" i="62"/>
  <c r="V12" i="62"/>
  <c r="W12" i="62"/>
  <c r="X12" i="62"/>
  <c r="U13" i="62"/>
  <c r="V13" i="62"/>
  <c r="W13" i="62"/>
  <c r="X13" i="62"/>
  <c r="U14" i="62"/>
  <c r="V14" i="62"/>
  <c r="W14" i="62"/>
  <c r="X14" i="62"/>
  <c r="U15" i="62"/>
  <c r="V15" i="62"/>
  <c r="W15" i="62"/>
  <c r="X15" i="62"/>
  <c r="U16" i="62"/>
  <c r="V16" i="62"/>
  <c r="W16" i="62"/>
  <c r="X16" i="62"/>
  <c r="U17" i="62"/>
  <c r="V17" i="62"/>
  <c r="W17" i="62"/>
  <c r="X17" i="62"/>
  <c r="U18" i="62"/>
  <c r="V18" i="62"/>
  <c r="W18" i="62"/>
  <c r="X18" i="62"/>
  <c r="U19" i="62"/>
  <c r="V19" i="62"/>
  <c r="W19" i="62"/>
  <c r="X19" i="62"/>
  <c r="U20" i="62"/>
  <c r="V20" i="62"/>
  <c r="W20" i="62"/>
  <c r="X20" i="62"/>
  <c r="U21" i="62"/>
  <c r="V21" i="62"/>
  <c r="W21" i="62"/>
  <c r="X21" i="62"/>
  <c r="U22" i="62"/>
  <c r="V22" i="62"/>
  <c r="W22" i="62"/>
  <c r="X22" i="62"/>
  <c r="U23" i="62"/>
  <c r="V23" i="62"/>
  <c r="W23" i="62"/>
  <c r="X23" i="62"/>
  <c r="U24" i="62"/>
  <c r="V24" i="62"/>
  <c r="W24" i="62"/>
  <c r="X24" i="62"/>
  <c r="U25" i="62"/>
  <c r="V25" i="62"/>
  <c r="W25" i="62"/>
  <c r="X25" i="62"/>
  <c r="U26" i="62"/>
  <c r="V26" i="62"/>
  <c r="W26" i="62"/>
  <c r="X26" i="62"/>
  <c r="U27" i="62"/>
  <c r="V27" i="62"/>
  <c r="W27" i="62"/>
  <c r="X27" i="62"/>
  <c r="U28" i="62"/>
  <c r="V28" i="62"/>
  <c r="W28" i="62"/>
  <c r="X28" i="62"/>
  <c r="U29" i="62"/>
  <c r="V29" i="62"/>
  <c r="W29" i="62"/>
  <c r="X29" i="62"/>
  <c r="U30" i="62"/>
  <c r="V30" i="62"/>
  <c r="W30" i="62"/>
  <c r="X30" i="62"/>
  <c r="U31" i="62"/>
  <c r="V31" i="62"/>
  <c r="W31" i="62"/>
  <c r="X31" i="62"/>
  <c r="U32" i="62"/>
  <c r="V32" i="62"/>
  <c r="W32" i="62"/>
  <c r="X32" i="62"/>
  <c r="U33" i="62"/>
  <c r="V33" i="62"/>
  <c r="W33" i="62"/>
  <c r="X33" i="62"/>
  <c r="U34" i="62"/>
  <c r="V34" i="62"/>
  <c r="W34" i="62"/>
  <c r="X34" i="62"/>
  <c r="U35" i="62"/>
  <c r="V35" i="62"/>
  <c r="W35" i="62"/>
  <c r="X35" i="62"/>
  <c r="U36" i="62"/>
  <c r="V36" i="62"/>
  <c r="W36" i="62"/>
  <c r="X36" i="62"/>
  <c r="U37" i="62"/>
  <c r="V37" i="62"/>
  <c r="W37" i="62"/>
  <c r="X37" i="62"/>
  <c r="U38" i="62"/>
  <c r="V38" i="62"/>
  <c r="W38" i="62"/>
  <c r="X38" i="62"/>
  <c r="U39" i="62"/>
  <c r="V39" i="62"/>
  <c r="W39" i="62"/>
  <c r="X39" i="62"/>
  <c r="U40" i="62"/>
  <c r="V40" i="62"/>
  <c r="W40" i="62"/>
  <c r="X40" i="62"/>
  <c r="U41" i="62"/>
  <c r="V41" i="62"/>
  <c r="W41" i="62"/>
  <c r="X41" i="62"/>
  <c r="U42" i="62"/>
  <c r="V42" i="62"/>
  <c r="W42" i="62"/>
  <c r="X42" i="62"/>
  <c r="U43" i="62"/>
  <c r="V43" i="62"/>
  <c r="W43" i="62"/>
  <c r="X43" i="62"/>
  <c r="U44" i="62"/>
  <c r="V44" i="62"/>
  <c r="W44" i="62"/>
  <c r="X44" i="62"/>
  <c r="U45" i="62"/>
  <c r="V45" i="62"/>
  <c r="W45" i="62"/>
  <c r="X45" i="62"/>
  <c r="U46" i="62"/>
  <c r="V46" i="62"/>
  <c r="W46" i="62"/>
  <c r="X46" i="62"/>
  <c r="U47" i="62"/>
  <c r="V47" i="62"/>
  <c r="W47" i="62"/>
  <c r="X47" i="62"/>
  <c r="U48" i="62"/>
  <c r="V48" i="62"/>
  <c r="W48" i="62"/>
  <c r="X48" i="62"/>
  <c r="U49" i="62"/>
  <c r="V49" i="62"/>
  <c r="W49" i="62"/>
  <c r="X49" i="62"/>
  <c r="U50" i="62"/>
  <c r="V50" i="62"/>
  <c r="W50" i="62"/>
  <c r="X50" i="62"/>
  <c r="U51" i="62"/>
  <c r="V51" i="62"/>
  <c r="W51" i="62"/>
  <c r="X51" i="62"/>
  <c r="U52" i="62"/>
  <c r="V52" i="62"/>
  <c r="W52" i="62"/>
  <c r="X52" i="62"/>
  <c r="U53" i="62"/>
  <c r="V53" i="62"/>
  <c r="W53" i="62"/>
  <c r="X53" i="62"/>
  <c r="U54" i="62"/>
  <c r="V54" i="62"/>
  <c r="W54" i="62"/>
  <c r="X54" i="62"/>
  <c r="U55" i="62"/>
  <c r="V55" i="62"/>
  <c r="W55" i="62"/>
  <c r="X55" i="62"/>
  <c r="U56" i="62"/>
  <c r="V56" i="62"/>
  <c r="W56" i="62"/>
  <c r="X56" i="62"/>
  <c r="U57" i="62"/>
  <c r="V57" i="62"/>
  <c r="W57" i="62"/>
  <c r="X57" i="62"/>
  <c r="U58" i="62"/>
  <c r="V58" i="62"/>
  <c r="W58" i="62"/>
  <c r="X58" i="62"/>
  <c r="U59" i="62"/>
  <c r="V59" i="62"/>
  <c r="W59" i="62"/>
  <c r="X59" i="62"/>
  <c r="U60" i="62"/>
  <c r="V60" i="62"/>
  <c r="W60" i="62"/>
  <c r="X60" i="62"/>
  <c r="U61" i="62"/>
  <c r="V61" i="62"/>
  <c r="W61" i="62"/>
  <c r="X61" i="62"/>
  <c r="U62" i="62"/>
  <c r="V62" i="62"/>
  <c r="W62" i="62"/>
  <c r="X62" i="62"/>
  <c r="U63" i="62"/>
  <c r="V63" i="62"/>
  <c r="W63" i="62"/>
  <c r="X63" i="62"/>
  <c r="U64" i="62"/>
  <c r="V64" i="62"/>
  <c r="W64" i="62"/>
  <c r="X64" i="62"/>
  <c r="U65" i="62"/>
  <c r="V65" i="62"/>
  <c r="W65" i="62"/>
  <c r="X65" i="62"/>
  <c r="U66" i="62"/>
  <c r="V66" i="62"/>
  <c r="W66" i="62"/>
  <c r="X66" i="62"/>
  <c r="U67" i="62"/>
  <c r="V67" i="62"/>
  <c r="W67" i="62"/>
  <c r="X67" i="62"/>
  <c r="U68" i="62"/>
  <c r="V68" i="62"/>
  <c r="W68" i="62"/>
  <c r="X68" i="62"/>
  <c r="U69" i="62"/>
  <c r="V69" i="62"/>
  <c r="W69" i="62"/>
  <c r="X69" i="62"/>
  <c r="U70" i="62"/>
  <c r="V70" i="62"/>
  <c r="W70" i="62"/>
  <c r="X70" i="62"/>
  <c r="U71" i="62"/>
  <c r="V71" i="62"/>
  <c r="W71" i="62"/>
  <c r="X71" i="62"/>
  <c r="U72" i="62"/>
  <c r="V72" i="62"/>
  <c r="W72" i="62"/>
  <c r="X72" i="62"/>
  <c r="U73" i="62"/>
  <c r="V73" i="62"/>
  <c r="W73" i="62"/>
  <c r="X73" i="62"/>
  <c r="U74" i="62"/>
  <c r="V74" i="62"/>
  <c r="W74" i="62"/>
  <c r="X74" i="62"/>
  <c r="U75" i="62"/>
  <c r="V75" i="62"/>
  <c r="W75" i="62"/>
  <c r="X75" i="62"/>
  <c r="U76" i="62"/>
  <c r="V76" i="62"/>
  <c r="W76" i="62"/>
  <c r="X76" i="62"/>
  <c r="U77" i="62"/>
  <c r="V77" i="62"/>
  <c r="W77" i="62"/>
  <c r="X77" i="62"/>
  <c r="U78" i="62"/>
  <c r="V78" i="62"/>
  <c r="W78" i="62"/>
  <c r="X78" i="62"/>
  <c r="U79" i="62"/>
  <c r="V79" i="62"/>
  <c r="W79" i="62"/>
  <c r="X79" i="62"/>
  <c r="U80" i="62"/>
  <c r="V80" i="62"/>
  <c r="W80" i="62"/>
  <c r="X80" i="62"/>
  <c r="U81" i="62"/>
  <c r="V81" i="62"/>
  <c r="W81" i="62"/>
  <c r="X81" i="62"/>
  <c r="U82" i="62"/>
  <c r="V82" i="62"/>
  <c r="W82" i="62"/>
  <c r="X82" i="62"/>
  <c r="U83" i="62"/>
  <c r="V83" i="62"/>
  <c r="W83" i="62"/>
  <c r="X83" i="62"/>
  <c r="U84" i="62"/>
  <c r="V84" i="62"/>
  <c r="W84" i="62"/>
  <c r="X84" i="62"/>
  <c r="U85" i="62"/>
  <c r="V85" i="62"/>
  <c r="W85" i="62"/>
  <c r="X85" i="62"/>
  <c r="U86" i="62"/>
  <c r="V86" i="62"/>
  <c r="W86" i="62"/>
  <c r="X86" i="62"/>
  <c r="U87" i="62"/>
  <c r="V87" i="62"/>
  <c r="W87" i="62"/>
  <c r="X87" i="62"/>
  <c r="U88" i="62"/>
  <c r="V88" i="62"/>
  <c r="W88" i="62"/>
  <c r="X88" i="62"/>
  <c r="U89" i="62"/>
  <c r="V89" i="62"/>
  <c r="W89" i="62"/>
  <c r="X89" i="62"/>
  <c r="U90" i="62"/>
  <c r="V90" i="62"/>
  <c r="W90" i="62"/>
  <c r="X90" i="62"/>
  <c r="U91" i="62"/>
  <c r="V91" i="62"/>
  <c r="W91" i="62"/>
  <c r="X91" i="62"/>
  <c r="U92" i="62"/>
  <c r="V92" i="62"/>
  <c r="W92" i="62"/>
  <c r="X92" i="62"/>
  <c r="U93" i="62"/>
  <c r="V93" i="62"/>
  <c r="W93" i="62"/>
  <c r="X93" i="62"/>
  <c r="U94" i="62"/>
  <c r="V94" i="62"/>
  <c r="W94" i="62"/>
  <c r="X94" i="62"/>
  <c r="U95" i="62"/>
  <c r="V95" i="62"/>
  <c r="W95" i="62"/>
  <c r="X95" i="62"/>
  <c r="U96" i="62"/>
  <c r="V96" i="62"/>
  <c r="W96" i="62"/>
  <c r="X96" i="62"/>
  <c r="U97" i="62"/>
  <c r="V97" i="62"/>
  <c r="W97" i="62"/>
  <c r="X97" i="62"/>
  <c r="U98" i="62"/>
  <c r="V98" i="62"/>
  <c r="W98" i="62"/>
  <c r="X98" i="62"/>
  <c r="U99" i="62"/>
  <c r="V99" i="62"/>
  <c r="W99" i="62"/>
  <c r="X99" i="62"/>
  <c r="U100" i="62"/>
  <c r="V100" i="62"/>
  <c r="W100" i="62"/>
  <c r="X100" i="62"/>
  <c r="U101" i="62"/>
  <c r="V101" i="62"/>
  <c r="W101" i="62"/>
  <c r="X101" i="62"/>
  <c r="U102" i="62"/>
  <c r="V102" i="62"/>
  <c r="W102" i="62"/>
  <c r="X102" i="62"/>
  <c r="U103" i="62"/>
  <c r="V103" i="62"/>
  <c r="W103" i="62"/>
  <c r="X103" i="62"/>
  <c r="U104" i="62"/>
  <c r="V104" i="62"/>
  <c r="W104" i="62"/>
  <c r="X104" i="62"/>
  <c r="U105" i="62"/>
  <c r="V105" i="62"/>
  <c r="W105" i="62"/>
  <c r="X105" i="62"/>
  <c r="U106" i="62"/>
  <c r="V106" i="62"/>
  <c r="W106" i="62"/>
  <c r="X106" i="62"/>
  <c r="U107" i="62"/>
  <c r="V107" i="62"/>
  <c r="W107" i="62"/>
  <c r="X107" i="62"/>
  <c r="U108" i="62"/>
  <c r="V108" i="62"/>
  <c r="W108" i="62"/>
  <c r="X108" i="62"/>
  <c r="U109" i="62"/>
  <c r="V109" i="62"/>
  <c r="W109" i="62"/>
  <c r="X109" i="62"/>
  <c r="U110" i="62"/>
  <c r="V110" i="62"/>
  <c r="W110" i="62"/>
  <c r="X110" i="62"/>
  <c r="U111" i="62"/>
  <c r="V111" i="62"/>
  <c r="W111" i="62"/>
  <c r="X111" i="62"/>
  <c r="U112" i="62"/>
  <c r="V112" i="62"/>
  <c r="W112" i="62"/>
  <c r="X112" i="62"/>
  <c r="U113" i="62"/>
  <c r="V113" i="62"/>
  <c r="W113" i="62"/>
  <c r="X113" i="62"/>
  <c r="U114" i="62"/>
  <c r="V114" i="62"/>
  <c r="W114" i="62"/>
  <c r="X114" i="62"/>
  <c r="U115" i="62"/>
  <c r="V115" i="62"/>
  <c r="W115" i="62"/>
  <c r="X115" i="62"/>
  <c r="U116" i="62"/>
  <c r="V116" i="62"/>
  <c r="W116" i="62"/>
  <c r="X116" i="62"/>
  <c r="U117" i="62"/>
  <c r="V117" i="62"/>
  <c r="W117" i="62"/>
  <c r="X117" i="62"/>
  <c r="U118" i="62"/>
  <c r="V118" i="62"/>
  <c r="W118" i="62"/>
  <c r="X118" i="62"/>
  <c r="U119" i="62"/>
  <c r="V119" i="62"/>
  <c r="W119" i="62"/>
  <c r="X119" i="62"/>
  <c r="U120" i="62"/>
  <c r="V120" i="62"/>
  <c r="W120" i="62"/>
  <c r="X120" i="62"/>
  <c r="U121" i="62"/>
  <c r="V121" i="62"/>
  <c r="W121" i="62"/>
  <c r="X121" i="62"/>
  <c r="U122" i="62"/>
  <c r="V122" i="62"/>
  <c r="W122" i="62"/>
  <c r="X122" i="62"/>
  <c r="U123" i="62"/>
  <c r="V123" i="62"/>
  <c r="W123" i="62"/>
  <c r="X123" i="62"/>
  <c r="U124" i="62"/>
  <c r="V124" i="62"/>
  <c r="W124" i="62"/>
  <c r="X124" i="62"/>
  <c r="U125" i="62"/>
  <c r="V125" i="62"/>
  <c r="W125" i="62"/>
  <c r="X125" i="62"/>
  <c r="U126" i="62"/>
  <c r="V126" i="62"/>
  <c r="W126" i="62"/>
  <c r="X126" i="62"/>
  <c r="U127" i="62"/>
  <c r="V127" i="62"/>
  <c r="W127" i="62"/>
  <c r="X127" i="62"/>
  <c r="U128" i="62"/>
  <c r="V128" i="62"/>
  <c r="W128" i="62"/>
  <c r="X128" i="62"/>
  <c r="U129" i="62"/>
  <c r="V129" i="62"/>
  <c r="W129" i="62"/>
  <c r="X129" i="62"/>
  <c r="U130" i="62"/>
  <c r="V130" i="62"/>
  <c r="W130" i="62"/>
  <c r="X130" i="62"/>
  <c r="U131" i="62"/>
  <c r="V131" i="62"/>
  <c r="W131" i="62"/>
  <c r="X131" i="62"/>
  <c r="U132" i="62"/>
  <c r="V132" i="62"/>
  <c r="W132" i="62"/>
  <c r="X132" i="62"/>
  <c r="U133" i="62"/>
  <c r="V133" i="62"/>
  <c r="W133" i="62"/>
  <c r="X133" i="62"/>
  <c r="U134" i="62"/>
  <c r="V134" i="62"/>
  <c r="W134" i="62"/>
  <c r="X134" i="62"/>
  <c r="U135" i="62"/>
  <c r="V135" i="62"/>
  <c r="W135" i="62"/>
  <c r="X135" i="62"/>
  <c r="U136" i="62"/>
  <c r="V136" i="62"/>
  <c r="W136" i="62"/>
  <c r="X136" i="62"/>
  <c r="U137" i="62"/>
  <c r="V137" i="62"/>
  <c r="W137" i="62"/>
  <c r="X137" i="62"/>
  <c r="U138" i="62"/>
  <c r="V138" i="62"/>
  <c r="W138" i="62"/>
  <c r="X138" i="62"/>
  <c r="U139" i="62"/>
  <c r="V139" i="62"/>
  <c r="W139" i="62"/>
  <c r="X139" i="62"/>
  <c r="U140" i="62"/>
  <c r="V140" i="62"/>
  <c r="W140" i="62"/>
  <c r="X140" i="62"/>
  <c r="U141" i="62"/>
  <c r="V141" i="62"/>
  <c r="W141" i="62"/>
  <c r="X141" i="62"/>
  <c r="U142" i="62"/>
  <c r="V142" i="62"/>
  <c r="W142" i="62"/>
  <c r="X142" i="62"/>
  <c r="U143" i="62"/>
  <c r="V143" i="62"/>
  <c r="W143" i="62"/>
  <c r="X143" i="62"/>
  <c r="U144" i="62"/>
  <c r="V144" i="62"/>
  <c r="W144" i="62"/>
  <c r="X144" i="62"/>
  <c r="U145" i="62"/>
  <c r="V145" i="62"/>
  <c r="W145" i="62"/>
  <c r="X145" i="62"/>
  <c r="U146" i="62"/>
  <c r="V146" i="62"/>
  <c r="W146" i="62"/>
  <c r="X146" i="62"/>
  <c r="U147" i="62"/>
  <c r="V147" i="62"/>
  <c r="W147" i="62"/>
  <c r="X147" i="62"/>
  <c r="U148" i="62"/>
  <c r="V148" i="62"/>
  <c r="W148" i="62"/>
  <c r="X148" i="62"/>
  <c r="U149" i="62"/>
  <c r="V149" i="62"/>
  <c r="W149" i="62"/>
  <c r="X149" i="62"/>
  <c r="U150" i="62"/>
  <c r="V150" i="62"/>
  <c r="W150" i="62"/>
  <c r="X150" i="62"/>
  <c r="U151" i="62"/>
  <c r="V151" i="62"/>
  <c r="W151" i="62"/>
  <c r="X151" i="62"/>
  <c r="U152" i="62"/>
  <c r="V152" i="62"/>
  <c r="W152" i="62"/>
  <c r="X152" i="62"/>
  <c r="U153" i="62"/>
  <c r="V153" i="62"/>
  <c r="W153" i="62"/>
  <c r="X153" i="62"/>
  <c r="U154" i="62"/>
  <c r="V154" i="62"/>
  <c r="W154" i="62"/>
  <c r="X154" i="62"/>
  <c r="U155" i="62"/>
  <c r="V155" i="62"/>
  <c r="W155" i="62"/>
  <c r="X155" i="62"/>
  <c r="U156" i="62"/>
  <c r="V156" i="62"/>
  <c r="W156" i="62"/>
  <c r="X156" i="62"/>
  <c r="U157" i="62"/>
  <c r="V157" i="62"/>
  <c r="W157" i="62"/>
  <c r="X157" i="62"/>
  <c r="U158" i="62"/>
  <c r="V158" i="62"/>
  <c r="W158" i="62"/>
  <c r="X158" i="62"/>
  <c r="U159" i="62"/>
  <c r="V159" i="62"/>
  <c r="W159" i="62"/>
  <c r="X159" i="62"/>
  <c r="U160" i="62"/>
  <c r="V160" i="62"/>
  <c r="W160" i="62"/>
  <c r="X160" i="62"/>
  <c r="U161" i="62"/>
  <c r="V161" i="62"/>
  <c r="W161" i="62"/>
  <c r="X161" i="62"/>
  <c r="U162" i="62"/>
  <c r="V162" i="62"/>
  <c r="W162" i="62"/>
  <c r="X162" i="62"/>
  <c r="U163" i="62"/>
  <c r="V163" i="62"/>
  <c r="W163" i="62"/>
  <c r="X163" i="62"/>
  <c r="U164" i="62"/>
  <c r="V164" i="62"/>
  <c r="W164" i="62"/>
  <c r="X164" i="62"/>
  <c r="U165" i="62"/>
  <c r="V165" i="62"/>
  <c r="W165" i="62"/>
  <c r="X165" i="62"/>
  <c r="U166" i="62"/>
  <c r="V166" i="62"/>
  <c r="W166" i="62"/>
  <c r="X166" i="62"/>
  <c r="U167" i="62"/>
  <c r="V167" i="62"/>
  <c r="W167" i="62"/>
  <c r="X167" i="62"/>
  <c r="U168" i="62"/>
  <c r="V168" i="62"/>
  <c r="W168" i="62"/>
  <c r="X168" i="62"/>
  <c r="U169" i="62"/>
  <c r="V169" i="62"/>
  <c r="W169" i="62"/>
  <c r="X169" i="62"/>
  <c r="U170" i="62"/>
  <c r="V170" i="62"/>
  <c r="W170" i="62"/>
  <c r="X170" i="62"/>
  <c r="U171" i="62"/>
  <c r="V171" i="62"/>
  <c r="W171" i="62"/>
  <c r="X171" i="62"/>
  <c r="U172" i="62"/>
  <c r="V172" i="62"/>
  <c r="W172" i="62"/>
  <c r="X172" i="62"/>
  <c r="U173" i="62"/>
  <c r="V173" i="62"/>
  <c r="W173" i="62"/>
  <c r="X173" i="62"/>
  <c r="U174" i="62"/>
  <c r="V174" i="62"/>
  <c r="W174" i="62"/>
  <c r="X174" i="62"/>
  <c r="U175" i="62"/>
  <c r="V175" i="62"/>
  <c r="W175" i="62"/>
  <c r="X175" i="62"/>
  <c r="U176" i="62"/>
  <c r="V176" i="62"/>
  <c r="W176" i="62"/>
  <c r="X176" i="62"/>
  <c r="U177" i="62"/>
  <c r="V177" i="62"/>
  <c r="W177" i="62"/>
  <c r="X177" i="62"/>
  <c r="U178" i="62"/>
  <c r="V178" i="62"/>
  <c r="W178" i="62"/>
  <c r="X178" i="62"/>
  <c r="U179" i="62"/>
  <c r="V179" i="62"/>
  <c r="W179" i="62"/>
  <c r="X179" i="62"/>
  <c r="U180" i="62"/>
  <c r="V180" i="62"/>
  <c r="W180" i="62"/>
  <c r="X180" i="62"/>
  <c r="U181" i="62"/>
  <c r="V181" i="62"/>
  <c r="W181" i="62"/>
  <c r="X181" i="62"/>
  <c r="U182" i="62"/>
  <c r="V182" i="62"/>
  <c r="W182" i="62"/>
  <c r="X182" i="62"/>
  <c r="U183" i="62"/>
  <c r="V183" i="62"/>
  <c r="W183" i="62"/>
  <c r="X183" i="62"/>
  <c r="U184" i="62"/>
  <c r="V184" i="62"/>
  <c r="W184" i="62"/>
  <c r="X184" i="62"/>
  <c r="U185" i="62"/>
  <c r="V185" i="62"/>
  <c r="W185" i="62"/>
  <c r="X185" i="62"/>
  <c r="U186" i="62"/>
  <c r="V186" i="62"/>
  <c r="W186" i="62"/>
  <c r="X186" i="62"/>
  <c r="U187" i="62"/>
  <c r="V187" i="62"/>
  <c r="W187" i="62"/>
  <c r="X187" i="62"/>
  <c r="U188" i="62"/>
  <c r="V188" i="62"/>
  <c r="W188" i="62"/>
  <c r="X188" i="62"/>
  <c r="U189" i="62"/>
  <c r="V189" i="62"/>
  <c r="W189" i="62"/>
  <c r="X189" i="62"/>
  <c r="U190" i="62"/>
  <c r="V190" i="62"/>
  <c r="W190" i="62"/>
  <c r="X190" i="62"/>
  <c r="U191" i="62"/>
  <c r="V191" i="62"/>
  <c r="W191" i="62"/>
  <c r="X191" i="62"/>
  <c r="U192" i="62"/>
  <c r="V192" i="62"/>
  <c r="W192" i="62"/>
  <c r="X192" i="62"/>
  <c r="U193" i="62"/>
  <c r="V193" i="62"/>
  <c r="W193" i="62"/>
  <c r="X193" i="62"/>
  <c r="U194" i="62"/>
  <c r="V194" i="62"/>
  <c r="W194" i="62"/>
  <c r="X194" i="62"/>
  <c r="U195" i="62"/>
  <c r="V195" i="62"/>
  <c r="W195" i="62"/>
  <c r="X195" i="62"/>
  <c r="U196" i="62"/>
  <c r="V196" i="62"/>
  <c r="W196" i="62"/>
  <c r="X196" i="62"/>
  <c r="U197" i="62"/>
  <c r="V197" i="62"/>
  <c r="W197" i="62"/>
  <c r="X197" i="62"/>
  <c r="U198" i="62"/>
  <c r="V198" i="62"/>
  <c r="W198" i="62"/>
  <c r="X198" i="62"/>
  <c r="U199" i="62"/>
  <c r="V199" i="62"/>
  <c r="W199" i="62"/>
  <c r="X199" i="62"/>
  <c r="U200" i="62"/>
  <c r="V200" i="62"/>
  <c r="W200" i="62"/>
  <c r="X200" i="62"/>
  <c r="U201" i="62"/>
  <c r="V201" i="62"/>
  <c r="W201" i="62"/>
  <c r="X201" i="62"/>
  <c r="U202" i="62"/>
  <c r="V202" i="62"/>
  <c r="W202" i="62"/>
  <c r="X202" i="62"/>
  <c r="U203" i="62"/>
  <c r="V203" i="62"/>
  <c r="W203" i="62"/>
  <c r="X203" i="62"/>
  <c r="U204" i="62"/>
  <c r="V204" i="62"/>
  <c r="W204" i="62"/>
  <c r="X204" i="62"/>
  <c r="U205" i="62"/>
  <c r="V205" i="62"/>
  <c r="W205" i="62"/>
  <c r="X205" i="62"/>
  <c r="U206" i="62"/>
  <c r="V206" i="62"/>
  <c r="W206" i="62"/>
  <c r="X206" i="62"/>
  <c r="U207" i="62"/>
  <c r="V207" i="62"/>
  <c r="W207" i="62"/>
  <c r="X207" i="62"/>
  <c r="U208" i="62"/>
  <c r="V208" i="62"/>
  <c r="W208" i="62"/>
  <c r="X208" i="62"/>
  <c r="U209" i="62"/>
  <c r="V209" i="62"/>
  <c r="W209" i="62"/>
  <c r="X209" i="62"/>
  <c r="U210" i="62"/>
  <c r="V210" i="62"/>
  <c r="W210" i="62"/>
  <c r="X210" i="62"/>
  <c r="U211" i="62"/>
  <c r="V211" i="62"/>
  <c r="W211" i="62"/>
  <c r="X211" i="62"/>
  <c r="U212" i="62"/>
  <c r="V212" i="62"/>
  <c r="W212" i="62"/>
  <c r="X212" i="62"/>
  <c r="U213" i="62"/>
  <c r="V213" i="62"/>
  <c r="W213" i="62"/>
  <c r="X213" i="62"/>
  <c r="U214" i="62"/>
  <c r="V214" i="62"/>
  <c r="W214" i="62"/>
  <c r="X214" i="62"/>
  <c r="U215" i="62"/>
  <c r="V215" i="62"/>
  <c r="W215" i="62"/>
  <c r="X215" i="62"/>
  <c r="U216" i="62"/>
  <c r="V216" i="62"/>
  <c r="W216" i="62"/>
  <c r="X216" i="62"/>
  <c r="U217" i="62"/>
  <c r="V217" i="62"/>
  <c r="W217" i="62"/>
  <c r="X217" i="62"/>
  <c r="U218" i="62"/>
  <c r="V218" i="62"/>
  <c r="W218" i="62"/>
  <c r="X218" i="62"/>
  <c r="U219" i="62"/>
  <c r="V219" i="62"/>
  <c r="W219" i="62"/>
  <c r="X219" i="62"/>
  <c r="U220" i="62"/>
  <c r="V220" i="62"/>
  <c r="W220" i="62"/>
  <c r="X220" i="62"/>
  <c r="U221" i="62"/>
  <c r="V221" i="62"/>
  <c r="W221" i="62"/>
  <c r="X221" i="62"/>
  <c r="U222" i="62"/>
  <c r="V222" i="62"/>
  <c r="W222" i="62"/>
  <c r="X222" i="62"/>
  <c r="U223" i="62"/>
  <c r="V223" i="62"/>
  <c r="W223" i="62"/>
  <c r="X223" i="62"/>
  <c r="U224" i="62"/>
  <c r="V224" i="62"/>
  <c r="W224" i="62"/>
  <c r="X224" i="62"/>
  <c r="U225" i="62"/>
  <c r="V225" i="62"/>
  <c r="W225" i="62"/>
  <c r="X225" i="62"/>
  <c r="U226" i="62"/>
  <c r="V226" i="62"/>
  <c r="W226" i="62"/>
  <c r="X226" i="62"/>
  <c r="U227" i="62"/>
  <c r="V227" i="62"/>
  <c r="W227" i="62"/>
  <c r="X227" i="62"/>
  <c r="U228" i="62"/>
  <c r="V228" i="62"/>
  <c r="W228" i="62"/>
  <c r="X228" i="62"/>
  <c r="U229" i="62"/>
  <c r="V229" i="62"/>
  <c r="W229" i="62"/>
  <c r="X229" i="62"/>
  <c r="U230" i="62"/>
  <c r="V230" i="62"/>
  <c r="W230" i="62"/>
  <c r="X230" i="62"/>
  <c r="U231" i="62"/>
  <c r="V231" i="62"/>
  <c r="W231" i="62"/>
  <c r="X231" i="62"/>
  <c r="U232" i="62"/>
  <c r="V232" i="62"/>
  <c r="W232" i="62"/>
  <c r="X232" i="62"/>
  <c r="U233" i="62"/>
  <c r="V233" i="62"/>
  <c r="W233" i="62"/>
  <c r="X233" i="62"/>
  <c r="U234" i="62"/>
  <c r="V234" i="62"/>
  <c r="W234" i="62"/>
  <c r="X234" i="62"/>
  <c r="U235" i="62"/>
  <c r="V235" i="62"/>
  <c r="W235" i="62"/>
  <c r="X235" i="62"/>
  <c r="U236" i="62"/>
  <c r="V236" i="62"/>
  <c r="W236" i="62"/>
  <c r="X236" i="62"/>
  <c r="U237" i="62"/>
  <c r="V237" i="62"/>
  <c r="W237" i="62"/>
  <c r="X237" i="62"/>
  <c r="U238" i="62"/>
  <c r="V238" i="62"/>
  <c r="W238" i="62"/>
  <c r="X238" i="62"/>
  <c r="U239" i="62"/>
  <c r="V239" i="62"/>
  <c r="W239" i="62"/>
  <c r="X239" i="62"/>
  <c r="U240" i="62"/>
  <c r="V240" i="62"/>
  <c r="W240" i="62"/>
  <c r="X240" i="62"/>
  <c r="U241" i="62"/>
  <c r="V241" i="62"/>
  <c r="W241" i="62"/>
  <c r="X241" i="62"/>
  <c r="U242" i="62"/>
  <c r="V242" i="62"/>
  <c r="W242" i="62"/>
  <c r="X242" i="62"/>
  <c r="U243" i="62"/>
  <c r="V243" i="62"/>
  <c r="W243" i="62"/>
  <c r="X243" i="62"/>
  <c r="U244" i="62"/>
  <c r="V244" i="62"/>
  <c r="W244" i="62"/>
  <c r="X244" i="62"/>
  <c r="U245" i="62"/>
  <c r="V245" i="62"/>
  <c r="W245" i="62"/>
  <c r="X245" i="62"/>
  <c r="U246" i="62"/>
  <c r="V246" i="62"/>
  <c r="W246" i="62"/>
  <c r="X246" i="62"/>
  <c r="U247" i="62"/>
  <c r="V247" i="62"/>
  <c r="W247" i="62"/>
  <c r="X247" i="62"/>
  <c r="U248" i="62"/>
  <c r="V248" i="62"/>
  <c r="W248" i="62"/>
  <c r="X248" i="62"/>
  <c r="U249" i="62"/>
  <c r="V249" i="62"/>
  <c r="W249" i="62"/>
  <c r="X249" i="62"/>
  <c r="U250" i="62"/>
  <c r="V250" i="62"/>
  <c r="W250" i="62"/>
  <c r="X250" i="62"/>
  <c r="U251" i="62"/>
  <c r="V251" i="62"/>
  <c r="W251" i="62"/>
  <c r="X251" i="62"/>
  <c r="U252" i="62"/>
  <c r="V252" i="62"/>
  <c r="W252" i="62"/>
  <c r="X252" i="62"/>
  <c r="U253" i="62"/>
  <c r="V253" i="62"/>
  <c r="W253" i="62"/>
  <c r="X253" i="62"/>
  <c r="U254" i="62"/>
  <c r="V254" i="62"/>
  <c r="W254" i="62"/>
  <c r="X254" i="62"/>
  <c r="U255" i="62"/>
  <c r="V255" i="62"/>
  <c r="W255" i="62"/>
  <c r="X255" i="62"/>
  <c r="U256" i="62"/>
  <c r="V256" i="62"/>
  <c r="W256" i="62"/>
  <c r="X256" i="62"/>
  <c r="U257" i="62"/>
  <c r="V257" i="62"/>
  <c r="W257" i="62"/>
  <c r="X257" i="62"/>
  <c r="U258" i="62"/>
  <c r="V258" i="62"/>
  <c r="W258" i="62"/>
  <c r="X258" i="62"/>
  <c r="U259" i="62"/>
  <c r="V259" i="62"/>
  <c r="W259" i="62"/>
  <c r="X259" i="62"/>
  <c r="U260" i="62"/>
  <c r="V260" i="62"/>
  <c r="W260" i="62"/>
  <c r="X260" i="62"/>
  <c r="U261" i="62"/>
  <c r="V261" i="62"/>
  <c r="W261" i="62"/>
  <c r="X261" i="62"/>
  <c r="U262" i="62"/>
  <c r="V262" i="62"/>
  <c r="W262" i="62"/>
  <c r="X262" i="62"/>
  <c r="U263" i="62"/>
  <c r="V263" i="62"/>
  <c r="W263" i="62"/>
  <c r="X263" i="62"/>
  <c r="U264" i="62"/>
  <c r="V264" i="62"/>
  <c r="W264" i="62"/>
  <c r="X264" i="62"/>
  <c r="U265" i="62"/>
  <c r="V265" i="62"/>
  <c r="W265" i="62"/>
  <c r="X265" i="62"/>
  <c r="U266" i="62"/>
  <c r="V266" i="62"/>
  <c r="W266" i="62"/>
  <c r="X266" i="62"/>
  <c r="U267" i="62"/>
  <c r="V267" i="62"/>
  <c r="W267" i="62"/>
  <c r="X267" i="62"/>
  <c r="U268" i="62"/>
  <c r="V268" i="62"/>
  <c r="W268" i="62"/>
  <c r="X268" i="62"/>
  <c r="U269" i="62"/>
  <c r="V269" i="62"/>
  <c r="W269" i="62"/>
  <c r="X269" i="62"/>
  <c r="U270" i="62"/>
  <c r="V270" i="62"/>
  <c r="W270" i="62"/>
  <c r="X270" i="62"/>
  <c r="U271" i="62"/>
  <c r="V271" i="62"/>
  <c r="W271" i="62"/>
  <c r="X271" i="62"/>
  <c r="U272" i="62"/>
  <c r="V272" i="62"/>
  <c r="W272" i="62"/>
  <c r="X272" i="62"/>
  <c r="U273" i="62"/>
  <c r="V273" i="62"/>
  <c r="W273" i="62"/>
  <c r="X273" i="62"/>
  <c r="U274" i="62"/>
  <c r="V274" i="62"/>
  <c r="W274" i="62"/>
  <c r="X274" i="62"/>
  <c r="U275" i="62"/>
  <c r="V275" i="62"/>
  <c r="W275" i="62"/>
  <c r="X275" i="62"/>
  <c r="U276" i="62"/>
  <c r="V276" i="62"/>
  <c r="W276" i="62"/>
  <c r="X276" i="62"/>
  <c r="U277" i="62"/>
  <c r="V277" i="62"/>
  <c r="W277" i="62"/>
  <c r="X277" i="62"/>
  <c r="U278" i="62"/>
  <c r="V278" i="62"/>
  <c r="W278" i="62"/>
  <c r="X278" i="62"/>
  <c r="U279" i="62"/>
  <c r="V279" i="62"/>
  <c r="W279" i="62"/>
  <c r="X279" i="62"/>
  <c r="U280" i="62"/>
  <c r="V280" i="62"/>
  <c r="W280" i="62"/>
  <c r="X280" i="62"/>
  <c r="U281" i="62"/>
  <c r="V281" i="62"/>
  <c r="W281" i="62"/>
  <c r="X281" i="62"/>
  <c r="U282" i="62"/>
  <c r="V282" i="62"/>
  <c r="W282" i="62"/>
  <c r="X282" i="62"/>
  <c r="U283" i="62"/>
  <c r="V283" i="62"/>
  <c r="W283" i="62"/>
  <c r="X283" i="62"/>
  <c r="U284" i="62"/>
  <c r="V284" i="62"/>
  <c r="W284" i="62"/>
  <c r="X284" i="62"/>
  <c r="U285" i="62"/>
  <c r="V285" i="62"/>
  <c r="W285" i="62"/>
  <c r="X285" i="62"/>
  <c r="U286" i="62"/>
  <c r="V286" i="62"/>
  <c r="W286" i="62"/>
  <c r="X286" i="62"/>
  <c r="U287" i="62"/>
  <c r="V287" i="62"/>
  <c r="W287" i="62"/>
  <c r="X287" i="62"/>
  <c r="U288" i="62"/>
  <c r="V288" i="62"/>
  <c r="W288" i="62"/>
  <c r="X288" i="62"/>
  <c r="U289" i="62"/>
  <c r="V289" i="62"/>
  <c r="W289" i="62"/>
  <c r="X289" i="62"/>
  <c r="U290" i="62"/>
  <c r="V290" i="62"/>
  <c r="W290" i="62"/>
  <c r="X290" i="62"/>
  <c r="U291" i="62"/>
  <c r="V291" i="62"/>
  <c r="W291" i="62"/>
  <c r="X291" i="62"/>
  <c r="U292" i="62"/>
  <c r="V292" i="62"/>
  <c r="W292" i="62"/>
  <c r="X292" i="62"/>
  <c r="U293" i="62"/>
  <c r="V293" i="62"/>
  <c r="W293" i="62"/>
  <c r="X293" i="62"/>
  <c r="U294" i="62"/>
  <c r="V294" i="62"/>
  <c r="W294" i="62"/>
  <c r="X294" i="62"/>
  <c r="U295" i="62"/>
  <c r="V295" i="62"/>
  <c r="W295" i="62"/>
  <c r="X295" i="62"/>
  <c r="U296" i="62"/>
  <c r="V296" i="62"/>
  <c r="W296" i="62"/>
  <c r="X296" i="62"/>
  <c r="U297" i="62"/>
  <c r="V297" i="62"/>
  <c r="W297" i="62"/>
  <c r="X297" i="62"/>
  <c r="U298" i="62"/>
  <c r="V298" i="62"/>
  <c r="W298" i="62"/>
  <c r="X298" i="62"/>
  <c r="U299" i="62"/>
  <c r="V299" i="62"/>
  <c r="W299" i="62"/>
  <c r="X299" i="62"/>
  <c r="U300" i="62"/>
  <c r="V300" i="62"/>
  <c r="W300" i="62"/>
  <c r="X300" i="62"/>
  <c r="U301" i="62"/>
  <c r="V301" i="62"/>
  <c r="W301" i="62"/>
  <c r="X301" i="62"/>
  <c r="U302" i="62"/>
  <c r="V302" i="62"/>
  <c r="W302" i="62"/>
  <c r="X302" i="62"/>
  <c r="U303" i="62"/>
  <c r="V303" i="62"/>
  <c r="W303" i="62"/>
  <c r="X303" i="62"/>
  <c r="U304" i="62"/>
  <c r="V304" i="62"/>
  <c r="W304" i="62"/>
  <c r="X304" i="62"/>
  <c r="U305" i="62"/>
  <c r="V305" i="62"/>
  <c r="W305" i="62"/>
  <c r="X305" i="62"/>
  <c r="U306" i="62"/>
  <c r="V306" i="62"/>
  <c r="W306" i="62"/>
  <c r="X306" i="62"/>
  <c r="U307" i="62"/>
  <c r="V307" i="62"/>
  <c r="W307" i="62"/>
  <c r="X307" i="62"/>
  <c r="U308" i="62"/>
  <c r="V308" i="62"/>
  <c r="W308" i="62"/>
  <c r="X308" i="62"/>
  <c r="X5" i="62" l="1"/>
  <c r="W5" i="62"/>
  <c r="V5" i="62"/>
  <c r="U5" i="62"/>
  <c r="Q28" i="62" l="1"/>
  <c r="Q36" i="62"/>
  <c r="K11" i="62" l="1"/>
  <c r="K10" i="62"/>
  <c r="K9" i="62"/>
  <c r="K8" i="62"/>
  <c r="K20" i="62" l="1"/>
  <c r="Q29" i="62"/>
  <c r="L36" i="62"/>
  <c r="Q27" i="62"/>
  <c r="K27" i="62"/>
  <c r="Q22" i="62"/>
  <c r="I18" i="62"/>
  <c r="I25" i="62"/>
  <c r="I32" i="62"/>
  <c r="I20" i="62"/>
  <c r="I27" i="62"/>
  <c r="I34" i="62"/>
  <c r="J20" i="62"/>
  <c r="P22" i="62"/>
  <c r="J27" i="62"/>
  <c r="P29" i="62"/>
  <c r="J34" i="62"/>
  <c r="P36" i="62"/>
  <c r="K34" i="62"/>
  <c r="L20" i="62"/>
  <c r="L27" i="62"/>
  <c r="L34" i="62"/>
  <c r="J18" i="62"/>
  <c r="P20" i="62"/>
  <c r="J25" i="62"/>
  <c r="P27" i="62"/>
  <c r="J32" i="62"/>
  <c r="P34" i="62"/>
  <c r="J39" i="62"/>
  <c r="K32" i="62"/>
  <c r="L18" i="62"/>
  <c r="L25" i="62"/>
  <c r="L32" i="62"/>
  <c r="L39" i="62"/>
  <c r="I39" i="62"/>
  <c r="I23" i="62"/>
  <c r="I30" i="62"/>
  <c r="I37" i="62"/>
  <c r="P18" i="62"/>
  <c r="J23" i="62"/>
  <c r="P25" i="62"/>
  <c r="J30" i="62"/>
  <c r="P32" i="62"/>
  <c r="J37" i="62"/>
  <c r="P39" i="62"/>
  <c r="Q34" i="62"/>
  <c r="Q39" i="62"/>
  <c r="Q18" i="62"/>
  <c r="K23" i="62"/>
  <c r="Q25" i="62"/>
  <c r="K30" i="62"/>
  <c r="Q32" i="62"/>
  <c r="K37" i="62"/>
  <c r="L23" i="62"/>
  <c r="L30" i="62"/>
  <c r="L37" i="62"/>
  <c r="K25" i="62"/>
  <c r="I21" i="62"/>
  <c r="I28" i="62"/>
  <c r="I35" i="62"/>
  <c r="J21" i="62"/>
  <c r="P23" i="62"/>
  <c r="J28" i="62"/>
  <c r="P30" i="62"/>
  <c r="J35" i="62"/>
  <c r="P37" i="62"/>
  <c r="K39" i="62"/>
  <c r="Q37" i="62"/>
  <c r="Q20" i="62"/>
  <c r="K28" i="62"/>
  <c r="Q30" i="62"/>
  <c r="K35" i="62"/>
  <c r="L21" i="62"/>
  <c r="L28" i="62"/>
  <c r="L35" i="62"/>
  <c r="K21" i="62"/>
  <c r="I19" i="62"/>
  <c r="I33" i="62"/>
  <c r="I40" i="62"/>
  <c r="Q23" i="62"/>
  <c r="I26" i="62"/>
  <c r="J19" i="62"/>
  <c r="P21" i="62"/>
  <c r="J26" i="62"/>
  <c r="P28" i="62"/>
  <c r="J33" i="62"/>
  <c r="P35" i="62"/>
  <c r="J40" i="62"/>
  <c r="Q21" i="62"/>
  <c r="K26" i="62"/>
  <c r="K33" i="62"/>
  <c r="Q35" i="62"/>
  <c r="K40" i="62"/>
  <c r="L19" i="62"/>
  <c r="L26" i="62"/>
  <c r="L33" i="62"/>
  <c r="L40" i="62"/>
  <c r="I17" i="62"/>
  <c r="I24" i="62"/>
  <c r="I31" i="62"/>
  <c r="I38" i="62"/>
  <c r="J17" i="62"/>
  <c r="P19" i="62"/>
  <c r="J24" i="62"/>
  <c r="P26" i="62"/>
  <c r="J31" i="62"/>
  <c r="P33" i="62"/>
  <c r="J38" i="62"/>
  <c r="P40" i="62"/>
  <c r="Q26" i="62"/>
  <c r="K18" i="62"/>
  <c r="L17" i="62"/>
  <c r="L24" i="62"/>
  <c r="L31" i="62"/>
  <c r="L38" i="62"/>
  <c r="K38" i="62"/>
  <c r="I29" i="62"/>
  <c r="K19" i="62"/>
  <c r="K17" i="62"/>
  <c r="K31" i="62"/>
  <c r="I22" i="62"/>
  <c r="I36" i="62"/>
  <c r="P17" i="62"/>
  <c r="J22" i="62"/>
  <c r="P24" i="62"/>
  <c r="J29" i="62"/>
  <c r="P31" i="62"/>
  <c r="J36" i="62"/>
  <c r="P38" i="62"/>
  <c r="Q19" i="62"/>
  <c r="K24" i="62"/>
  <c r="Q33" i="62"/>
  <c r="Q40" i="62"/>
  <c r="Q38" i="62"/>
  <c r="Q17" i="62"/>
  <c r="K22" i="62"/>
  <c r="Q24" i="62"/>
  <c r="K29" i="62"/>
  <c r="Q31" i="62"/>
  <c r="K36" i="62"/>
  <c r="L22" i="62"/>
  <c r="L29" i="62"/>
  <c r="R39" i="62" l="1"/>
  <c r="R24" i="62"/>
  <c r="R29" i="62"/>
  <c r="R27" i="62"/>
  <c r="R22" i="62"/>
  <c r="R38" i="62"/>
  <c r="M35" i="62"/>
  <c r="R35" i="62"/>
  <c r="M28" i="62"/>
  <c r="R28" i="62"/>
  <c r="M32" i="62"/>
  <c r="M25" i="62"/>
  <c r="M18" i="62"/>
  <c r="R32" i="62"/>
  <c r="M21" i="62"/>
  <c r="L41" i="62"/>
  <c r="R34" i="62"/>
  <c r="R21" i="62"/>
  <c r="R40" i="62"/>
  <c r="M26" i="62"/>
  <c r="Q41" i="62"/>
  <c r="R33" i="62"/>
  <c r="R20" i="62"/>
  <c r="M40" i="62"/>
  <c r="R26" i="62"/>
  <c r="M33" i="62"/>
  <c r="M19" i="62"/>
  <c r="R19" i="62"/>
  <c r="J41" i="62"/>
  <c r="M38" i="62"/>
  <c r="M31" i="62"/>
  <c r="R36" i="62"/>
  <c r="R31" i="62"/>
  <c r="M24" i="62"/>
  <c r="M17" i="62"/>
  <c r="I41" i="62"/>
  <c r="R25" i="62"/>
  <c r="R17" i="62"/>
  <c r="P41" i="62"/>
  <c r="R18" i="62"/>
  <c r="M34" i="62"/>
  <c r="M22" i="62"/>
  <c r="R37" i="62"/>
  <c r="M37" i="62"/>
  <c r="M27" i="62"/>
  <c r="M30" i="62"/>
  <c r="M20" i="62"/>
  <c r="K41" i="62"/>
  <c r="R30" i="62"/>
  <c r="M23" i="62"/>
  <c r="M36" i="62"/>
  <c r="M39" i="62"/>
  <c r="M29" i="62"/>
  <c r="R23" i="62"/>
  <c r="J7" i="62" l="1"/>
  <c r="J12" i="62" s="1"/>
  <c r="I7" i="62"/>
  <c r="I12" i="62" s="1"/>
  <c r="R41" i="62"/>
  <c r="M41" i="62"/>
  <c r="K7" i="62" l="1"/>
  <c r="K12" i="62" s="1"/>
</calcChain>
</file>

<file path=xl/connections.xml><?xml version="1.0" encoding="utf-8"?>
<connections xmlns="http://schemas.openxmlformats.org/spreadsheetml/2006/main">
  <connection id="1" name="LinkedTable_Tabla14242323476" type="102" refreshedVersion="5" minRefreshableVersion="5">
    <extLst>
      <ext xmlns:x15="http://schemas.microsoft.com/office/spreadsheetml/2010/11/main" uri="{DE250136-89BD-433C-8126-D09CA5730AF9}">
        <x15:connection id="Tabla14242323476-e81ef300-8aac-4b36-b4af-5b13b15f7bc6">
          <x15:rangePr sourceName="_xlcn.LinkedTable_Tabla142423234761"/>
        </x15:connection>
      </ext>
    </extLst>
  </connection>
  <connection id="2" keepAlive="1" name="ThisWorkbookDataModel" description="Modelo de datos" type="5" refreshedVersion="5" minRefreshableVersion="5">
    <dbPr connection="Data Model Connection" command="Model" commandType="1"/>
    <olapPr sendLocale="1" rowDrillCount="1000"/>
    <extLst>
      <ext xmlns:x15="http://schemas.microsoft.com/office/spreadsheetml/2010/11/main" uri="{DE250136-89BD-433C-8126-D09CA5730AF9}">
        <x15:connection id="" model="1"/>
      </ext>
    </extLst>
  </connection>
  <connection id="3" name="WorksheetConnection_Reporte del COE-MTC 13 02 23 noche.xlsx!Tabla16" type="102" refreshedVersion="5" minRefreshableVersion="5">
    <extLst>
      <ext xmlns:x15="http://schemas.microsoft.com/office/spreadsheetml/2010/11/main" uri="{DE250136-89BD-433C-8126-D09CA5730AF9}">
        <x15:connection id="Tabla16-cc3a85da-7f56-43d7-98f1-0f43f33b9684">
          <x15:rangePr sourceName="_xlcn.WorksheetConnection_ReportedelCOEMTC130223noche.xlsxTabla161"/>
        </x15:connection>
      </ext>
    </extLst>
  </connection>
  <connection id="4" name="WorksheetConnection_Reporte del COE-MTC 13 02 23 noche.xlsx!Tabla37" type="102" refreshedVersion="5" minRefreshableVersion="5">
    <extLst>
      <ext xmlns:x15="http://schemas.microsoft.com/office/spreadsheetml/2010/11/main" uri="{DE250136-89BD-433C-8126-D09CA5730AF9}">
        <x15:connection id="Tabla37-48ac6b40-053d-4da0-a267-e2298777eb51">
          <x15:rangePr sourceName="_xlcn.WorksheetConnection_ReportedelCOEMTC130223noche.xlsxTabla371"/>
        </x15:connection>
      </ext>
    </extLst>
  </connection>
  <connection id="5" name="WorksheetConnection_Reporte del COE-MTC 13 02 23 noche.xlsx!Tabla44" type="102" refreshedVersion="5" minRefreshableVersion="5">
    <extLst>
      <ext xmlns:x15="http://schemas.microsoft.com/office/spreadsheetml/2010/11/main" uri="{DE250136-89BD-433C-8126-D09CA5730AF9}">
        <x15:connection id="Tabla44-0033c9b4-fbc5-42a9-8f4e-92b02fab16b5">
          <x15:rangePr sourceName="_xlcn.WorksheetConnection_ReportedelCOEMTC130223noche.xlsxTabla441"/>
        </x15:connection>
      </ext>
    </extLst>
  </connection>
</connections>
</file>

<file path=xl/sharedStrings.xml><?xml version="1.0" encoding="utf-8"?>
<sst xmlns="http://schemas.openxmlformats.org/spreadsheetml/2006/main" count="2025" uniqueCount="1375">
  <si>
    <t xml:space="preserve"> </t>
  </si>
  <si>
    <t>Reporte de Emergencias del Sector Transportes</t>
  </si>
  <si>
    <t>N°</t>
  </si>
  <si>
    <t>VER MAPA</t>
  </si>
  <si>
    <t>DEPARTAMENTO
PROVINCIA  /  DISTRITO</t>
  </si>
  <si>
    <t>AFECTACIÓN</t>
  </si>
  <si>
    <t>EVENTO - OCURRENCIA</t>
  </si>
  <si>
    <t>ESTADO</t>
  </si>
  <si>
    <t>FUENTE</t>
  </si>
  <si>
    <t>VER FOTO / VIDEO</t>
  </si>
  <si>
    <t>LATITUD</t>
  </si>
  <si>
    <t>LONGITUD</t>
  </si>
  <si>
    <t>TRÁNSITO RESTRINGIDO</t>
  </si>
  <si>
    <t>Reporte de Emergencias del Sector Comunicaciones</t>
  </si>
  <si>
    <t>Fecha</t>
  </si>
  <si>
    <t>Reporte de Emergencias de Aviación</t>
  </si>
  <si>
    <t>Nro.</t>
  </si>
  <si>
    <t>MAQUINARIA
(Cantidad/tipo)</t>
  </si>
  <si>
    <t>FECHA DEL EVENTO</t>
  </si>
  <si>
    <t>Maquinaria de la Concesionaria INTERSUR</t>
  </si>
  <si>
    <t xml:space="preserve">                       Centro de Operaciones de Emergencia Sectorial del Ministerio de Transportes y Comunicaciones
                  Oficina de Defensa Nacional y Gestión del Riesgo de Desastres - Secretaría General</t>
  </si>
  <si>
    <t>Reporte de Emergencias de Vías Férreas</t>
  </si>
  <si>
    <t>UBICACIÓN</t>
  </si>
  <si>
    <r>
      <t xml:space="preserve">Huancavelica
</t>
    </r>
    <r>
      <rPr>
        <sz val="10"/>
        <color theme="1"/>
        <rFont val="Arial"/>
        <family val="2"/>
      </rPr>
      <t>Huancavelica / Acoria</t>
    </r>
  </si>
  <si>
    <t>Centro de Operaciones de Emergencia Sectorial del Ministerio de Transportes y Comunicaciones.
    Oficina de Defensa Nacional y Gestión del Riesgo de Desastres - Secretaría General</t>
  </si>
  <si>
    <t>EVENTO - OCURRENCIA / ACCIONES</t>
  </si>
  <si>
    <r>
      <t xml:space="preserve">Red Vial Férrea Huancayo - Huancavelica, 
Tramo: </t>
    </r>
    <r>
      <rPr>
        <sz val="10"/>
        <rFont val="Arial"/>
        <family val="2"/>
      </rPr>
      <t>Cullhuas - Yauli,</t>
    </r>
    <r>
      <rPr>
        <b/>
        <sz val="10"/>
        <rFont val="Arial"/>
        <family val="2"/>
      </rPr>
      <t xml:space="preserve">
Sector: </t>
    </r>
    <r>
      <rPr>
        <sz val="10"/>
        <rFont val="Arial"/>
        <family val="2"/>
      </rPr>
      <t>Acoria Km 76+000</t>
    </r>
  </si>
  <si>
    <r>
      <t xml:space="preserve">MTC
</t>
    </r>
    <r>
      <rPr>
        <sz val="10"/>
        <rFont val="Arial"/>
        <family val="2"/>
      </rPr>
      <t>Comunicación vía teléf.:
Sr. Enrique Carrión - Dirección de Gestión de Infraestructura y Servicios de Transportes.</t>
    </r>
    <r>
      <rPr>
        <b/>
        <sz val="10"/>
        <rFont val="Arial"/>
        <family val="2"/>
      </rPr>
      <t xml:space="preserve">
Provias Descentralizado - PVD
</t>
    </r>
    <r>
      <rPr>
        <sz val="10"/>
        <rFont val="Arial"/>
        <family val="2"/>
      </rPr>
      <t>Comunicación vía teléf.:</t>
    </r>
    <r>
      <rPr>
        <b/>
        <sz val="10"/>
        <rFont val="Arial"/>
        <family val="2"/>
      </rPr>
      <t xml:space="preserve">
</t>
    </r>
    <r>
      <rPr>
        <sz val="10"/>
        <rFont val="Arial"/>
        <family val="2"/>
      </rPr>
      <t xml:space="preserve">Sra. Erika Tomasto  </t>
    </r>
    <r>
      <rPr>
        <b/>
        <sz val="10"/>
        <rFont val="Arial"/>
        <family val="2"/>
      </rPr>
      <t xml:space="preserve">- </t>
    </r>
    <r>
      <rPr>
        <sz val="10"/>
        <rFont val="Arial"/>
        <family val="2"/>
      </rPr>
      <t>Gerencia de Monitoreo y seguimiento</t>
    </r>
  </si>
  <si>
    <r>
      <t xml:space="preserve">La Libertad
</t>
    </r>
    <r>
      <rPr>
        <sz val="10"/>
        <color theme="1"/>
        <rFont val="Arial"/>
        <family val="2"/>
      </rPr>
      <t>Otuzco / Otuzco</t>
    </r>
  </si>
  <si>
    <r>
      <t xml:space="preserve">COVISUR
</t>
    </r>
    <r>
      <rPr>
        <sz val="10"/>
        <rFont val="Arial"/>
        <family val="2"/>
      </rPr>
      <t>Comunicación vía correo:
Operadora de Central de Emergencias
Irene Alfaro Vizcarra
Correo: central@covisur.com.pe</t>
    </r>
  </si>
  <si>
    <t>M20.04.57</t>
  </si>
  <si>
    <r>
      <rPr>
        <b/>
        <u/>
        <sz val="10"/>
        <rFont val="Arial"/>
        <family val="2"/>
      </rPr>
      <t>Aeropuerto:</t>
    </r>
    <r>
      <rPr>
        <sz val="10"/>
        <rFont val="Arial"/>
        <family val="2"/>
      </rPr>
      <t xml:space="preserve">
Andahuaylas</t>
    </r>
  </si>
  <si>
    <t>CERRADO</t>
  </si>
  <si>
    <r>
      <t xml:space="preserve">COVISUR
</t>
    </r>
    <r>
      <rPr>
        <sz val="10"/>
        <rFont val="Arial"/>
        <family val="2"/>
      </rPr>
      <t>Comunicación vía correo:
Operadora de Central de Emergencias
Shirley Alemán
Correo: central@covisur.com.pe</t>
    </r>
  </si>
  <si>
    <t>Maquinaria de PVN</t>
  </si>
  <si>
    <t>TRÁNSITO INTERRUMPIDO</t>
  </si>
  <si>
    <r>
      <t xml:space="preserve">Puno
</t>
    </r>
    <r>
      <rPr>
        <sz val="10"/>
        <color theme="1"/>
        <rFont val="Arial"/>
        <family val="2"/>
      </rPr>
      <t xml:space="preserve">San Román / Juliaca </t>
    </r>
  </si>
  <si>
    <r>
      <t xml:space="preserve">Cusco
</t>
    </r>
    <r>
      <rPr>
        <sz val="10"/>
        <color theme="1"/>
        <rFont val="Arial"/>
        <family val="2"/>
      </rPr>
      <t>Canchis / Sicuani</t>
    </r>
  </si>
  <si>
    <r>
      <t xml:space="preserve">Puno
</t>
    </r>
    <r>
      <rPr>
        <sz val="10"/>
        <color theme="1"/>
        <rFont val="Arial"/>
        <family val="2"/>
      </rPr>
      <t>San Román / Juliaca</t>
    </r>
  </si>
  <si>
    <r>
      <t xml:space="preserve">INTERSUR Concesiones
</t>
    </r>
    <r>
      <rPr>
        <sz val="10"/>
        <rFont val="Arial"/>
        <family val="2"/>
      </rPr>
      <t>Comunicación vía correo:</t>
    </r>
    <r>
      <rPr>
        <b/>
        <sz val="10"/>
        <rFont val="Arial"/>
        <family val="2"/>
      </rPr>
      <t xml:space="preserve">
</t>
    </r>
    <r>
      <rPr>
        <sz val="10"/>
        <rFont val="Arial"/>
        <family val="2"/>
      </rPr>
      <t>Gustavo Bustinza gbustinza@intersur.com.pe</t>
    </r>
  </si>
  <si>
    <r>
      <t xml:space="preserve">Puno
</t>
    </r>
    <r>
      <rPr>
        <sz val="10"/>
        <color theme="1"/>
        <rFont val="Arial"/>
        <family val="2"/>
      </rPr>
      <t>Puno / Puno</t>
    </r>
  </si>
  <si>
    <r>
      <t xml:space="preserve">Puno
</t>
    </r>
    <r>
      <rPr>
        <sz val="10"/>
        <color theme="1"/>
        <rFont val="Arial"/>
        <family val="2"/>
      </rPr>
      <t>Chucuito / Huacullani</t>
    </r>
  </si>
  <si>
    <t>M23.01.29</t>
  </si>
  <si>
    <t>-14.843</t>
  </si>
  <si>
    <t>-69.877</t>
  </si>
  <si>
    <r>
      <t xml:space="preserve">Puno
</t>
    </r>
    <r>
      <rPr>
        <sz val="10"/>
        <color theme="1"/>
        <rFont val="Arial"/>
        <family val="2"/>
      </rPr>
      <t>San Antonio de Putina / Putina</t>
    </r>
  </si>
  <si>
    <t>Maquinaria del Contratista Conservador Consorcio Vial Pro</t>
  </si>
  <si>
    <t>M23.01.30</t>
  </si>
  <si>
    <r>
      <t xml:space="preserve">Puno
</t>
    </r>
    <r>
      <rPr>
        <sz val="10"/>
        <color theme="1"/>
        <rFont val="Arial"/>
        <family val="2"/>
      </rPr>
      <t>Azángaro / Arapa</t>
    </r>
  </si>
  <si>
    <t>M23.01.33</t>
  </si>
  <si>
    <r>
      <t xml:space="preserve">Puno
</t>
    </r>
    <r>
      <rPr>
        <sz val="10"/>
        <color theme="1"/>
        <rFont val="Arial"/>
        <family val="2"/>
      </rPr>
      <t>Azángaro / Azángaro</t>
    </r>
  </si>
  <si>
    <t>-14.932</t>
  </si>
  <si>
    <t>-70.199</t>
  </si>
  <si>
    <t>Pista de aterrizaje</t>
  </si>
  <si>
    <r>
      <rPr>
        <b/>
        <u/>
        <sz val="10"/>
        <rFont val="Arial"/>
        <family val="2"/>
      </rPr>
      <t>Aeropuerto:</t>
    </r>
    <r>
      <rPr>
        <sz val="10"/>
        <rFont val="Arial"/>
        <family val="2"/>
      </rPr>
      <t xml:space="preserve">
Juliaca</t>
    </r>
  </si>
  <si>
    <r>
      <t xml:space="preserve">Piura
</t>
    </r>
    <r>
      <rPr>
        <sz val="10"/>
        <color theme="1"/>
        <rFont val="Arial"/>
        <family val="2"/>
      </rPr>
      <t>Ayabaca / Pacaipampa</t>
    </r>
  </si>
  <si>
    <r>
      <t xml:space="preserve">Puno
</t>
    </r>
    <r>
      <rPr>
        <sz val="10"/>
        <color theme="1"/>
        <rFont val="Arial"/>
        <family val="2"/>
      </rPr>
      <t>El Collao / Capazo</t>
    </r>
  </si>
  <si>
    <r>
      <t xml:space="preserve">Red Vial Nacional: PE-34Q, 
Tramo: </t>
    </r>
    <r>
      <rPr>
        <sz val="10"/>
        <rFont val="Arial"/>
        <family val="2"/>
      </rPr>
      <t xml:space="preserve">Putina - Muñani, 
</t>
    </r>
    <r>
      <rPr>
        <b/>
        <sz val="10"/>
        <rFont val="Arial"/>
        <family val="2"/>
      </rPr>
      <t xml:space="preserve">Sector: </t>
    </r>
    <r>
      <rPr>
        <sz val="10"/>
        <rFont val="Arial"/>
        <family val="2"/>
      </rPr>
      <t>Putina Km 3+000 - Km 22+000</t>
    </r>
  </si>
  <si>
    <t>Precaución por falta de seguridad</t>
  </si>
  <si>
    <t>M23.01.272</t>
  </si>
  <si>
    <t>M23.01.273</t>
  </si>
  <si>
    <t>M23.01.274</t>
  </si>
  <si>
    <t>M23.01.275</t>
  </si>
  <si>
    <t>M23.01.276</t>
  </si>
  <si>
    <r>
      <t xml:space="preserve">Red Vial Nacional: PE-3SU, 
Tramo: </t>
    </r>
    <r>
      <rPr>
        <sz val="10"/>
        <rFont val="Arial"/>
        <family val="2"/>
      </rPr>
      <t xml:space="preserve">Dv. Palermo - Piñuta, </t>
    </r>
    <r>
      <rPr>
        <b/>
        <sz val="10"/>
        <rFont val="Arial"/>
        <family val="2"/>
      </rPr>
      <t xml:space="preserve">
Sector: </t>
    </r>
    <r>
      <rPr>
        <sz val="10"/>
        <rFont val="Arial"/>
        <family val="2"/>
      </rPr>
      <t>Callaza Km 42+500 - Km 49+000</t>
    </r>
  </si>
  <si>
    <t>Maquinaria del Contratista Conservador Consorcio ALVAC - ARAMSA</t>
  </si>
  <si>
    <t>-16.527</t>
  </si>
  <si>
    <t>-69.421</t>
  </si>
  <si>
    <r>
      <t xml:space="preserve">Puno 
</t>
    </r>
    <r>
      <rPr>
        <sz val="10"/>
        <color theme="1"/>
        <rFont val="Arial"/>
        <family val="2"/>
      </rPr>
      <t>Chucuito / Juli</t>
    </r>
  </si>
  <si>
    <r>
      <t xml:space="preserve">Red Vial Nacional: PE-3SU, 
Tramo: </t>
    </r>
    <r>
      <rPr>
        <sz val="10"/>
        <rFont val="Arial"/>
        <family val="2"/>
      </rPr>
      <t>Emp. PE-3S - Palermo,</t>
    </r>
    <r>
      <rPr>
        <b/>
        <sz val="10"/>
        <rFont val="Arial"/>
        <family val="2"/>
      </rPr>
      <t xml:space="preserve"> 
Sector: </t>
    </r>
    <r>
      <rPr>
        <sz val="10"/>
        <rFont val="Arial"/>
        <family val="2"/>
      </rPr>
      <t>Juli Km 0+000 - Km 0+500</t>
    </r>
  </si>
  <si>
    <t>-16.219</t>
  </si>
  <si>
    <t>-69.481</t>
  </si>
  <si>
    <r>
      <t xml:space="preserve">Puno
</t>
    </r>
    <r>
      <rPr>
        <sz val="10"/>
        <color theme="1"/>
        <rFont val="Arial"/>
        <family val="2"/>
      </rPr>
      <t>Puno / Mañazo</t>
    </r>
  </si>
  <si>
    <r>
      <t xml:space="preserve">Red Vial Nacional: PE-34U, 
Tramo: </t>
    </r>
    <r>
      <rPr>
        <sz val="10"/>
        <rFont val="Arial"/>
        <family val="2"/>
      </rPr>
      <t>Emp. PE-34 - Mañazo,</t>
    </r>
    <r>
      <rPr>
        <b/>
        <sz val="10"/>
        <rFont val="Arial"/>
        <family val="2"/>
      </rPr>
      <t xml:space="preserve"> 
Sector: </t>
    </r>
    <r>
      <rPr>
        <sz val="10"/>
        <rFont val="Arial"/>
        <family val="2"/>
      </rPr>
      <t>Mañazo Km 15+800</t>
    </r>
  </si>
  <si>
    <t>-15.798</t>
  </si>
  <si>
    <t>-70.343</t>
  </si>
  <si>
    <t>-15.667</t>
  </si>
  <si>
    <t>-70.368</t>
  </si>
  <si>
    <r>
      <t xml:space="preserve">Puno
</t>
    </r>
    <r>
      <rPr>
        <sz val="10"/>
        <color theme="1"/>
        <rFont val="Arial"/>
        <family val="2"/>
      </rPr>
      <t>Puno / Vilque</t>
    </r>
  </si>
  <si>
    <r>
      <t xml:space="preserve">Red Vial Nacional: PE-34U, 
Tramo: </t>
    </r>
    <r>
      <rPr>
        <sz val="10"/>
        <rFont val="Arial"/>
        <family val="2"/>
      </rPr>
      <t>Mañazo - Tiquillaca,</t>
    </r>
    <r>
      <rPr>
        <b/>
        <sz val="10"/>
        <rFont val="Arial"/>
        <family val="2"/>
      </rPr>
      <t xml:space="preserve"> 
Sector: </t>
    </r>
    <r>
      <rPr>
        <sz val="10"/>
        <rFont val="Arial"/>
        <family val="2"/>
      </rPr>
      <t>Vilque Km 26+500</t>
    </r>
  </si>
  <si>
    <t>-15.766</t>
  </si>
  <si>
    <t>M23.01.284</t>
  </si>
  <si>
    <t>M23.01.283</t>
  </si>
  <si>
    <t>M23.01.282</t>
  </si>
  <si>
    <t>M23.01.281</t>
  </si>
  <si>
    <t>M23.01.280</t>
  </si>
  <si>
    <t>M23.01.279</t>
  </si>
  <si>
    <t>M23.01.285</t>
  </si>
  <si>
    <t>M23.01.286</t>
  </si>
  <si>
    <t>M23.01.287</t>
  </si>
  <si>
    <t>M23.01.288</t>
  </si>
  <si>
    <r>
      <t xml:space="preserve">Puno
</t>
    </r>
    <r>
      <rPr>
        <sz val="10"/>
        <color theme="1"/>
        <rFont val="Arial"/>
        <family val="2"/>
      </rPr>
      <t>Chucuito / Juli</t>
    </r>
  </si>
  <si>
    <r>
      <t xml:space="preserve">Red Vial Nacional: PE-3SU, 
Tramo: </t>
    </r>
    <r>
      <rPr>
        <sz val="10"/>
        <rFont val="Arial"/>
        <family val="2"/>
      </rPr>
      <t>Emp. PE-3S</t>
    </r>
    <r>
      <rPr>
        <b/>
        <sz val="10"/>
        <rFont val="Arial"/>
        <family val="2"/>
      </rPr>
      <t xml:space="preserve"> </t>
    </r>
    <r>
      <rPr>
        <sz val="10"/>
        <rFont val="Arial"/>
        <family val="2"/>
      </rPr>
      <t xml:space="preserve">Dv. Palermo - Emp. PE-36A, </t>
    </r>
    <r>
      <rPr>
        <b/>
        <sz val="10"/>
        <rFont val="Arial"/>
        <family val="2"/>
      </rPr>
      <t xml:space="preserve">
Sector: </t>
    </r>
    <r>
      <rPr>
        <sz val="10"/>
        <rFont val="Arial"/>
        <family val="2"/>
      </rPr>
      <t>Huacasuma Km 32+400</t>
    </r>
  </si>
  <si>
    <t>-16.449</t>
  </si>
  <si>
    <t>-69.427</t>
  </si>
  <si>
    <r>
      <t xml:space="preserve">Red Vial Nacional: PE-3SU, 
Tramo: </t>
    </r>
    <r>
      <rPr>
        <sz val="10"/>
        <rFont val="Arial"/>
        <family val="2"/>
      </rPr>
      <t>Emp. PE-3S</t>
    </r>
    <r>
      <rPr>
        <b/>
        <sz val="10"/>
        <rFont val="Arial"/>
        <family val="2"/>
      </rPr>
      <t xml:space="preserve"> </t>
    </r>
    <r>
      <rPr>
        <sz val="10"/>
        <rFont val="Arial"/>
        <family val="2"/>
      </rPr>
      <t xml:space="preserve">Dv. Palermo - Emp. PE-36A, </t>
    </r>
    <r>
      <rPr>
        <b/>
        <sz val="10"/>
        <rFont val="Arial"/>
        <family val="2"/>
      </rPr>
      <t xml:space="preserve">
Sector: </t>
    </r>
    <r>
      <rPr>
        <sz val="10"/>
        <rFont val="Arial"/>
        <family val="2"/>
      </rPr>
      <t>Pasiri Km 18+200</t>
    </r>
  </si>
  <si>
    <t>-16.350</t>
  </si>
  <si>
    <t>-69.461</t>
  </si>
  <si>
    <r>
      <t xml:space="preserve">Puno 
</t>
    </r>
    <r>
      <rPr>
        <sz val="10"/>
        <color theme="1"/>
        <rFont val="Arial"/>
        <family val="2"/>
      </rPr>
      <t>Puno / Tiquillaca</t>
    </r>
  </si>
  <si>
    <r>
      <t xml:space="preserve">Red Vial Nacional: PE-34U, 
Tramo: </t>
    </r>
    <r>
      <rPr>
        <sz val="10"/>
        <rFont val="Arial"/>
        <family val="2"/>
      </rPr>
      <t>Tiquillaca - Dv. Cellacce,</t>
    </r>
    <r>
      <rPr>
        <b/>
        <sz val="10"/>
        <rFont val="Arial"/>
        <family val="2"/>
      </rPr>
      <t xml:space="preserve"> 
Sector: </t>
    </r>
    <r>
      <rPr>
        <sz val="10"/>
        <rFont val="Arial"/>
        <family val="2"/>
      </rPr>
      <t>Tiquillaca Km 35+500</t>
    </r>
  </si>
  <si>
    <t>-15.793</t>
  </si>
  <si>
    <t>-70.181</t>
  </si>
  <si>
    <t>-15.818</t>
  </si>
  <si>
    <t>-70.038</t>
  </si>
  <si>
    <t>-16.705</t>
  </si>
  <si>
    <t>-69.376</t>
  </si>
  <si>
    <r>
      <t xml:space="preserve">Red Vial Nacional: PE-36E, 
Tramo: </t>
    </r>
    <r>
      <rPr>
        <sz val="10"/>
        <rFont val="Arial"/>
        <family val="2"/>
      </rPr>
      <t>Pisacoma - Capazo,</t>
    </r>
    <r>
      <rPr>
        <b/>
        <sz val="10"/>
        <rFont val="Arial"/>
        <family val="2"/>
      </rPr>
      <t xml:space="preserve"> 
Sector: </t>
    </r>
    <r>
      <rPr>
        <sz val="10"/>
        <rFont val="Arial"/>
        <family val="2"/>
      </rPr>
      <t>Capazo Km 108+700</t>
    </r>
  </si>
  <si>
    <t>-17.181</t>
  </si>
  <si>
    <t>-69.734</t>
  </si>
  <si>
    <r>
      <t xml:space="preserve">Puno
</t>
    </r>
    <r>
      <rPr>
        <sz val="10"/>
        <color theme="1"/>
        <rFont val="Arial"/>
        <family val="2"/>
      </rPr>
      <t>Chucuito / Pisacoma</t>
    </r>
  </si>
  <si>
    <t>-16.813</t>
  </si>
  <si>
    <t>-69.365</t>
  </si>
  <si>
    <r>
      <t xml:space="preserve">Puno
</t>
    </r>
    <r>
      <rPr>
        <sz val="10"/>
        <color theme="1"/>
        <rFont val="Arial"/>
        <family val="2"/>
      </rPr>
      <t>Puno / Chucuito</t>
    </r>
  </si>
  <si>
    <r>
      <t xml:space="preserve">Red Vial Nacional: PE-3ST, 
Tramo: </t>
    </r>
    <r>
      <rPr>
        <sz val="10"/>
        <rFont val="Arial"/>
        <family val="2"/>
      </rPr>
      <t>Atuncolla - Perca,</t>
    </r>
    <r>
      <rPr>
        <b/>
        <sz val="10"/>
        <rFont val="Arial"/>
        <family val="2"/>
      </rPr>
      <t xml:space="preserve"> 
Sector: </t>
    </r>
    <r>
      <rPr>
        <sz val="10"/>
        <rFont val="Arial"/>
        <family val="2"/>
      </rPr>
      <t>Parina Km 34+100</t>
    </r>
  </si>
  <si>
    <t>-15.847</t>
  </si>
  <si>
    <t>-69.843</t>
  </si>
  <si>
    <r>
      <t xml:space="preserve">Puno
</t>
    </r>
    <r>
      <rPr>
        <sz val="10"/>
        <color theme="1"/>
        <rFont val="Arial"/>
        <family val="2"/>
      </rPr>
      <t>Chucuito / Kelluyo</t>
    </r>
  </si>
  <si>
    <t>-16.760</t>
  </si>
  <si>
    <t>-69.342</t>
  </si>
  <si>
    <t>-17.021</t>
  </si>
  <si>
    <t>-69.468</t>
  </si>
  <si>
    <t>M23.01.278</t>
  </si>
  <si>
    <r>
      <t xml:space="preserve">Red Vial Nacional: PE-36E, 
Tramo: </t>
    </r>
    <r>
      <rPr>
        <sz val="10"/>
        <rFont val="Arial"/>
        <family val="2"/>
      </rPr>
      <t>Pisacoma - Capazo,</t>
    </r>
    <r>
      <rPr>
        <b/>
        <sz val="10"/>
        <rFont val="Arial"/>
        <family val="2"/>
      </rPr>
      <t xml:space="preserve"> 
Sector: </t>
    </r>
    <r>
      <rPr>
        <sz val="10"/>
        <rFont val="Arial"/>
        <family val="2"/>
      </rPr>
      <t>Ancomarca Km 94+000</t>
    </r>
  </si>
  <si>
    <t>-17.202</t>
  </si>
  <si>
    <t>-69.608</t>
  </si>
  <si>
    <r>
      <t xml:space="preserve">Red Vial Nacional: PE-34U, 
Tramo: </t>
    </r>
    <r>
      <rPr>
        <sz val="10"/>
        <rFont val="Arial"/>
        <family val="2"/>
      </rPr>
      <t>Emp. PE-34A - Mañazo,</t>
    </r>
    <r>
      <rPr>
        <b/>
        <sz val="10"/>
        <rFont val="Arial"/>
        <family val="2"/>
      </rPr>
      <t xml:space="preserve"> 
Sector: </t>
    </r>
    <r>
      <rPr>
        <sz val="10"/>
        <rFont val="Arial"/>
        <family val="2"/>
      </rPr>
      <t>Achacuni km 0+000 - Km 1+000</t>
    </r>
  </si>
  <si>
    <r>
      <t xml:space="preserve">FERROCARRIL TRASANDINO S.A. - FTSA
</t>
    </r>
    <r>
      <rPr>
        <sz val="10"/>
        <rFont val="Arial"/>
        <family val="2"/>
      </rPr>
      <t>Comunicación vía teléf.:</t>
    </r>
    <r>
      <rPr>
        <b/>
        <sz val="10"/>
        <rFont val="Arial"/>
        <family val="2"/>
      </rPr>
      <t xml:space="preserve">
</t>
    </r>
    <r>
      <rPr>
        <sz val="10"/>
        <rFont val="Arial"/>
        <family val="2"/>
      </rPr>
      <t>Jefe de seguridad
Sixto Charalla</t>
    </r>
  </si>
  <si>
    <t xml:space="preserve">Maquinaria de PVN
</t>
  </si>
  <si>
    <r>
      <t xml:space="preserve">Piura
</t>
    </r>
    <r>
      <rPr>
        <sz val="10"/>
        <color theme="1"/>
        <rFont val="Arial"/>
        <family val="2"/>
      </rPr>
      <t>Huancabamba / Sondorillo</t>
    </r>
  </si>
  <si>
    <r>
      <t xml:space="preserve">Huánuco
</t>
    </r>
    <r>
      <rPr>
        <sz val="10"/>
        <color theme="1"/>
        <rFont val="Arial"/>
        <family val="2"/>
      </rPr>
      <t>Huánuco / Chinchao</t>
    </r>
  </si>
  <si>
    <t>M23.01.154</t>
  </si>
  <si>
    <r>
      <t>Red Vial Nacional: PE-18A, 
Tramo:</t>
    </r>
    <r>
      <rPr>
        <sz val="10"/>
        <rFont val="Arial"/>
        <family val="2"/>
      </rPr>
      <t xml:space="preserve"> Huánuco - Tingo María,</t>
    </r>
    <r>
      <rPr>
        <b/>
        <sz val="10"/>
        <rFont val="Arial"/>
        <family val="2"/>
      </rPr>
      <t xml:space="preserve">
Sector:</t>
    </r>
    <r>
      <rPr>
        <sz val="10"/>
        <rFont val="Arial"/>
        <family val="2"/>
      </rPr>
      <t xml:space="preserve"> Chinchao Km 61+800 - Km 61+890</t>
    </r>
  </si>
  <si>
    <t>-9.654</t>
  </si>
  <si>
    <t>-76.054</t>
  </si>
  <si>
    <t>M23.01.50</t>
  </si>
  <si>
    <r>
      <t xml:space="preserve">Puno
</t>
    </r>
    <r>
      <rPr>
        <sz val="10"/>
        <color theme="1"/>
        <rFont val="Arial"/>
        <family val="2"/>
      </rPr>
      <t>Carabaya / Macusani</t>
    </r>
  </si>
  <si>
    <r>
      <t xml:space="preserve">Red Vial Nacional: PE-34B, 
Tramo: </t>
    </r>
    <r>
      <rPr>
        <sz val="10"/>
        <rFont val="Arial"/>
        <family val="2"/>
      </rPr>
      <t xml:space="preserve">Carabaya - Macusani, </t>
    </r>
    <r>
      <rPr>
        <b/>
        <sz val="10"/>
        <rFont val="Arial"/>
        <family val="2"/>
      </rPr>
      <t xml:space="preserve">
Sector: </t>
    </r>
    <r>
      <rPr>
        <sz val="10"/>
        <rFont val="Arial"/>
        <family val="2"/>
      </rPr>
      <t>Puerto Manoa Km 309+000.</t>
    </r>
  </si>
  <si>
    <t>-13.394</t>
  </si>
  <si>
    <t>-70.324</t>
  </si>
  <si>
    <t>Maquinaria de la Concesionaria COVISUR</t>
  </si>
  <si>
    <t>FOTO</t>
  </si>
  <si>
    <t>M22.09.56</t>
  </si>
  <si>
    <r>
      <t xml:space="preserve">Ucayali
</t>
    </r>
    <r>
      <rPr>
        <sz val="10"/>
        <color theme="1"/>
        <rFont val="Arial"/>
        <family val="2"/>
      </rPr>
      <t>Padre Abad / Padre Abad</t>
    </r>
  </si>
  <si>
    <r>
      <t xml:space="preserve">Red Vial Nacional: PE-5N,
Tramo: </t>
    </r>
    <r>
      <rPr>
        <sz val="10"/>
        <rFont val="Arial"/>
        <family val="2"/>
      </rPr>
      <t>Aguaytía - San Alejandro,</t>
    </r>
    <r>
      <rPr>
        <b/>
        <sz val="10"/>
        <rFont val="Arial"/>
        <family val="2"/>
      </rPr>
      <t xml:space="preserve">  
Sector: </t>
    </r>
    <r>
      <rPr>
        <sz val="10"/>
        <rFont val="Arial"/>
        <family val="2"/>
      </rPr>
      <t>Antiguo Puente</t>
    </r>
    <r>
      <rPr>
        <b/>
        <sz val="10"/>
        <rFont val="Arial"/>
        <family val="2"/>
      </rPr>
      <t xml:space="preserve"> </t>
    </r>
    <r>
      <rPr>
        <sz val="10"/>
        <rFont val="Arial"/>
        <family val="2"/>
      </rPr>
      <t>Km 403+630 - Km 403+800</t>
    </r>
  </si>
  <si>
    <t>-9.051</t>
  </si>
  <si>
    <t>-75.518</t>
  </si>
  <si>
    <r>
      <t xml:space="preserve">CONVIAL SIERRA NORTE
</t>
    </r>
    <r>
      <rPr>
        <sz val="10"/>
        <rFont val="Arial"/>
        <family val="2"/>
      </rPr>
      <t>Comunicación vía correo:
Central de Emergencias
Correo: central_de_emergencias@convialsierranorte.pe</t>
    </r>
  </si>
  <si>
    <t>M21.06.71</t>
  </si>
  <si>
    <r>
      <t xml:space="preserve">Red Vial Nacional: PE-5N,
Tramo: </t>
    </r>
    <r>
      <rPr>
        <sz val="10"/>
        <rFont val="Arial"/>
        <family val="2"/>
      </rPr>
      <t>Pte. Chino - Aguaytía</t>
    </r>
    <r>
      <rPr>
        <b/>
        <sz val="10"/>
        <rFont val="Arial"/>
        <family val="2"/>
      </rPr>
      <t xml:space="preserve">,
Sector: </t>
    </r>
    <r>
      <rPr>
        <sz val="10"/>
        <rFont val="Arial"/>
        <family val="2"/>
      </rPr>
      <t>Previsto Km 432+599 - Km 432+680</t>
    </r>
  </si>
  <si>
    <t>M21.06.69</t>
  </si>
  <si>
    <r>
      <t xml:space="preserve">Ucayali
</t>
    </r>
    <r>
      <rPr>
        <sz val="10"/>
        <color theme="1"/>
        <rFont val="Arial"/>
        <family val="2"/>
      </rPr>
      <t>Padre Abad / Irazola</t>
    </r>
  </si>
  <si>
    <r>
      <t>Red Vial Nacional: PE-5N,
Tramo:</t>
    </r>
    <r>
      <rPr>
        <sz val="10"/>
        <rFont val="Arial"/>
        <family val="2"/>
      </rPr>
      <t xml:space="preserve"> Aguaytía - San Alejandro</t>
    </r>
    <r>
      <rPr>
        <b/>
        <sz val="10"/>
        <rFont val="Arial"/>
        <family val="2"/>
      </rPr>
      <t xml:space="preserve">,
Sector: </t>
    </r>
    <r>
      <rPr>
        <sz val="10"/>
        <rFont val="Arial"/>
        <family val="2"/>
      </rPr>
      <t>San Alejandro Km 352+482 - Km 352+623</t>
    </r>
  </si>
  <si>
    <t>M20.02.194</t>
  </si>
  <si>
    <r>
      <t xml:space="preserve">Moquegua
</t>
    </r>
    <r>
      <rPr>
        <sz val="10"/>
        <color theme="1"/>
        <rFont val="Arial"/>
        <family val="2"/>
      </rPr>
      <t>Mariscal Nieto / Torata</t>
    </r>
  </si>
  <si>
    <t>-17.069</t>
  </si>
  <si>
    <t>-70.850</t>
  </si>
  <si>
    <t>M21.02.48</t>
  </si>
  <si>
    <r>
      <t xml:space="preserve">Moquegua
</t>
    </r>
    <r>
      <rPr>
        <sz val="10"/>
        <color theme="1"/>
        <rFont val="Arial"/>
        <family val="2"/>
      </rPr>
      <t>Mariscal Nieto / Torat</t>
    </r>
    <r>
      <rPr>
        <b/>
        <sz val="10"/>
        <color theme="1"/>
        <rFont val="Arial"/>
        <family val="2"/>
      </rPr>
      <t>a</t>
    </r>
  </si>
  <si>
    <r>
      <t xml:space="preserve">Red Vial Nacional: PE-36A,
Tramo: </t>
    </r>
    <r>
      <rPr>
        <sz val="10"/>
        <rFont val="Arial"/>
        <family val="2"/>
      </rPr>
      <t>Torata - Humajalso,</t>
    </r>
    <r>
      <rPr>
        <b/>
        <sz val="10"/>
        <rFont val="Arial"/>
        <family val="2"/>
      </rPr>
      <t xml:space="preserve">
Sector: </t>
    </r>
    <r>
      <rPr>
        <sz val="10"/>
        <rFont val="Arial"/>
        <family val="2"/>
      </rPr>
      <t>Km 36+410 - Km 36+450</t>
    </r>
  </si>
  <si>
    <r>
      <t xml:space="preserve">COVISUR
</t>
    </r>
    <r>
      <rPr>
        <sz val="10"/>
        <rFont val="Arial"/>
        <family val="2"/>
      </rPr>
      <t>Comunicación vía correo:
Operadora de Central de Emergencias
Úrsula Cyran Vargas
Correo: central@covisur.com.pe</t>
    </r>
  </si>
  <si>
    <t>-17.070</t>
  </si>
  <si>
    <t>-70.851</t>
  </si>
  <si>
    <t>M19.03.205</t>
  </si>
  <si>
    <r>
      <t xml:space="preserve">Red Vial Nacional: PE-10A,
Tramo: </t>
    </r>
    <r>
      <rPr>
        <sz val="10"/>
        <rFont val="Arial"/>
        <family val="2"/>
      </rPr>
      <t>Dv. Otuzco - Trujillo</t>
    </r>
    <r>
      <rPr>
        <b/>
        <sz val="10"/>
        <rFont val="Arial"/>
        <family val="2"/>
      </rPr>
      <t xml:space="preserve">,
Sector: </t>
    </r>
    <r>
      <rPr>
        <sz val="10"/>
        <rFont val="Arial"/>
        <family val="2"/>
      </rPr>
      <t>Casmiche Km 57+650</t>
    </r>
  </si>
  <si>
    <t xml:space="preserve">Maquinaria de la Concesionaria CONVIAL SIERRA NORTE
</t>
  </si>
  <si>
    <t>-7.978</t>
  </si>
  <si>
    <t>-78.646</t>
  </si>
  <si>
    <t>M19.03.95</t>
  </si>
  <si>
    <r>
      <t xml:space="preserve">Puno
</t>
    </r>
    <r>
      <rPr>
        <sz val="10"/>
        <color theme="1"/>
        <rFont val="Arial"/>
        <family val="2"/>
      </rPr>
      <t>Carabaya / Ollachea</t>
    </r>
  </si>
  <si>
    <t>-13.802</t>
  </si>
  <si>
    <t>-70.475</t>
  </si>
  <si>
    <t>M23.01.334</t>
  </si>
  <si>
    <t>-15.489</t>
  </si>
  <si>
    <t>-70.134</t>
  </si>
  <si>
    <t>M23.01.333</t>
  </si>
  <si>
    <t>-14.272</t>
  </si>
  <si>
    <t>-71.232</t>
  </si>
  <si>
    <t xml:space="preserve">*Visite nuestro VISOR DE MAPAS DE EMERGENCIAS </t>
  </si>
  <si>
    <t>https://sigeo.mtc.gob.pe/Visor_COE_MTC_2021/</t>
  </si>
  <si>
    <t xml:space="preserve">                                             Centro de Operaciones de Emergencia Sectorial del Ministerio de Transportes y Comunicaciones
                                   Oficina de Defensa Nacional y Gestión del Riesgo de Desastres - Secretaría General</t>
  </si>
  <si>
    <r>
      <t xml:space="preserve">                                                           </t>
    </r>
    <r>
      <rPr>
        <b/>
        <sz val="14"/>
        <color theme="1"/>
        <rFont val="Calibri"/>
        <family val="2"/>
        <scheme val="minor"/>
      </rPr>
      <t>Reporte de Emergencias de Puertos</t>
    </r>
  </si>
  <si>
    <r>
      <t xml:space="preserve">Piura
</t>
    </r>
    <r>
      <rPr>
        <sz val="10"/>
        <color theme="1"/>
        <rFont val="Arial"/>
        <family val="2"/>
      </rPr>
      <t>Ayabaca / Ayabaca</t>
    </r>
  </si>
  <si>
    <r>
      <t xml:space="preserve">Puno
</t>
    </r>
    <r>
      <rPr>
        <sz val="10"/>
        <color theme="1"/>
        <rFont val="Arial"/>
        <family val="2"/>
      </rPr>
      <t>San Román / Cabanillas</t>
    </r>
  </si>
  <si>
    <t>-70.261</t>
  </si>
  <si>
    <r>
      <t xml:space="preserve">Red Vial Nacional: PE-34S, 
Tramo: </t>
    </r>
    <r>
      <rPr>
        <sz val="10"/>
        <rFont val="Arial"/>
        <family val="2"/>
      </rPr>
      <t xml:space="preserve">Arapa - Chupa, 
</t>
    </r>
    <r>
      <rPr>
        <b/>
        <sz val="10"/>
        <rFont val="Arial"/>
        <family val="2"/>
      </rPr>
      <t xml:space="preserve">Sector: </t>
    </r>
    <r>
      <rPr>
        <sz val="10"/>
        <rFont val="Arial"/>
        <family val="2"/>
      </rPr>
      <t>Arapa - Compi Km 0+000 - Km 40+000</t>
    </r>
  </si>
  <si>
    <t>-15.179</t>
  </si>
  <si>
    <t>-69.832</t>
  </si>
  <si>
    <r>
      <t xml:space="preserve">Red Vial Nacional: PE-36E, 
Tramo: </t>
    </r>
    <r>
      <rPr>
        <sz val="10"/>
        <rFont val="Arial"/>
        <family val="2"/>
      </rPr>
      <t>Dv.Vilacalla - Pisacoma,</t>
    </r>
    <r>
      <rPr>
        <b/>
        <sz val="10"/>
        <rFont val="Arial"/>
        <family val="2"/>
      </rPr>
      <t xml:space="preserve"> 
Sector: </t>
    </r>
    <r>
      <rPr>
        <sz val="10"/>
        <rFont val="Arial"/>
        <family val="2"/>
      </rPr>
      <t>Amutiri Km 32+000</t>
    </r>
  </si>
  <si>
    <r>
      <t xml:space="preserve">Red Vial Nacional: PE-36E, 
Tramo: </t>
    </r>
    <r>
      <rPr>
        <sz val="10"/>
        <rFont val="Arial"/>
        <family val="2"/>
      </rPr>
      <t>Dv.Vilacalla - Pisacoma,</t>
    </r>
    <r>
      <rPr>
        <b/>
        <sz val="10"/>
        <rFont val="Arial"/>
        <family val="2"/>
      </rPr>
      <t xml:space="preserve"> 
Sector: </t>
    </r>
    <r>
      <rPr>
        <sz val="10"/>
        <rFont val="Arial"/>
        <family val="2"/>
      </rPr>
      <t>Totoroma Km 24+000</t>
    </r>
  </si>
  <si>
    <t xml:space="preserve">       Centro de Operaciones de Emergencia Sectorial del Ministerio de Transportes y Comunicaciones
    Oficina defensa Nacional y Gestión del Riesgo desastres - Secretaría General</t>
  </si>
  <si>
    <t xml:space="preserve">Maquinaria PVN
</t>
  </si>
  <si>
    <t>Piura</t>
  </si>
  <si>
    <t>M23.02.85</t>
  </si>
  <si>
    <r>
      <t xml:space="preserve">Huancavelica
</t>
    </r>
    <r>
      <rPr>
        <sz val="10"/>
        <color theme="1"/>
        <rFont val="Arial"/>
        <family val="2"/>
      </rPr>
      <t>Castrovirreynna / Mollepampa</t>
    </r>
  </si>
  <si>
    <t>-13.298</t>
  </si>
  <si>
    <t>-75.403</t>
  </si>
  <si>
    <t>Ica</t>
  </si>
  <si>
    <t>Arequipa</t>
  </si>
  <si>
    <t>La Libertad</t>
  </si>
  <si>
    <t>Moquegua</t>
  </si>
  <si>
    <t>Maquinaria de PVN
01 Cargador frontal
01 Camión Volquete</t>
  </si>
  <si>
    <t>DPTO</t>
  </si>
  <si>
    <t>FENOMENO</t>
  </si>
  <si>
    <t>Estado de infraestructura</t>
  </si>
  <si>
    <t>Estado / Infraestructura</t>
  </si>
  <si>
    <t>Interrumpido / Cerrado</t>
  </si>
  <si>
    <t>Restringido / Parcial</t>
  </si>
  <si>
    <t>TOTAL</t>
  </si>
  <si>
    <t>Vías terrestres</t>
  </si>
  <si>
    <t>Vías férreas</t>
  </si>
  <si>
    <t>Puertos</t>
  </si>
  <si>
    <t>Aeropuertos</t>
  </si>
  <si>
    <t>Comunicaciones</t>
  </si>
  <si>
    <t>Fenómenos naturales</t>
  </si>
  <si>
    <t>Actividad humana</t>
  </si>
  <si>
    <t>Interrumpido</t>
  </si>
  <si>
    <t>Restringido</t>
  </si>
  <si>
    <t xml:space="preserve">Amazonas </t>
  </si>
  <si>
    <t xml:space="preserve">Áncash </t>
  </si>
  <si>
    <t>Apurímac</t>
  </si>
  <si>
    <t>Ayacucho</t>
  </si>
  <si>
    <t>Cajamarca</t>
  </si>
  <si>
    <t>Cusco</t>
  </si>
  <si>
    <t>Huancavelica</t>
  </si>
  <si>
    <t>Huánuco</t>
  </si>
  <si>
    <t xml:space="preserve">Junín </t>
  </si>
  <si>
    <t>Lambayeque</t>
  </si>
  <si>
    <t>Lima</t>
  </si>
  <si>
    <t>Loreto</t>
  </si>
  <si>
    <t>Madre de Dios</t>
  </si>
  <si>
    <t>Pasco</t>
  </si>
  <si>
    <t>Puno</t>
  </si>
  <si>
    <t>San Martín</t>
  </si>
  <si>
    <t>Tacna</t>
  </si>
  <si>
    <t>Tumbes</t>
  </si>
  <si>
    <t>Ucayali</t>
  </si>
  <si>
    <t>Estado de tránsito de vías</t>
  </si>
  <si>
    <r>
      <t xml:space="preserve">                                                           </t>
    </r>
    <r>
      <rPr>
        <b/>
        <sz val="14"/>
        <color theme="1"/>
        <rFont val="Calibri"/>
        <family val="2"/>
        <scheme val="minor"/>
      </rPr>
      <t>Reporte de Emergencias</t>
    </r>
  </si>
  <si>
    <t>ADMINISTRACIÓN / RESPONSABLE</t>
  </si>
  <si>
    <t>M23.02.107</t>
  </si>
  <si>
    <r>
      <t xml:space="preserve">Cusco
</t>
    </r>
    <r>
      <rPr>
        <sz val="10"/>
        <color theme="1"/>
        <rFont val="Arial"/>
        <family val="2"/>
      </rPr>
      <t>La Convención</t>
    </r>
    <r>
      <rPr>
        <b/>
        <sz val="10"/>
        <color theme="1"/>
        <rFont val="Arial"/>
        <family val="2"/>
      </rPr>
      <t xml:space="preserve"> </t>
    </r>
    <r>
      <rPr>
        <sz val="10"/>
        <color theme="1"/>
        <rFont val="Arial"/>
        <family val="2"/>
      </rPr>
      <t>/ Echarate</t>
    </r>
  </si>
  <si>
    <r>
      <t xml:space="preserve">Red Vial Nacional: PE-28B,
Tramo: </t>
    </r>
    <r>
      <rPr>
        <sz val="10"/>
        <rFont val="Arial"/>
        <family val="2"/>
      </rPr>
      <t xml:space="preserve">Cielo Puncu - Kepashiato,
</t>
    </r>
    <r>
      <rPr>
        <b/>
        <sz val="10"/>
        <rFont val="Arial"/>
        <family val="2"/>
      </rPr>
      <t>Sector</t>
    </r>
    <r>
      <rPr>
        <sz val="10"/>
        <rFont val="Arial"/>
        <family val="2"/>
      </rPr>
      <t xml:space="preserve">: Aguas Calientes Km 284+500 </t>
    </r>
  </si>
  <si>
    <t>Maquinaria PVN
01 Retroexcavadora</t>
  </si>
  <si>
    <t>-12.677</t>
  </si>
  <si>
    <t>-73.325</t>
  </si>
  <si>
    <r>
      <t xml:space="preserve">Huancavelica
</t>
    </r>
    <r>
      <rPr>
        <sz val="10"/>
        <color theme="1"/>
        <rFont val="Arial"/>
        <family val="2"/>
      </rPr>
      <t>Castrovirreynna / Huachos</t>
    </r>
  </si>
  <si>
    <t>M23.02.124</t>
  </si>
  <si>
    <t>-13.216</t>
  </si>
  <si>
    <t>-75.543</t>
  </si>
  <si>
    <r>
      <t xml:space="preserve">Red Vial Férrea Sur, 
Tramo: </t>
    </r>
    <r>
      <rPr>
        <sz val="10"/>
        <rFont val="Arial"/>
        <family val="2"/>
      </rPr>
      <t xml:space="preserve">Cusco - Juliaca, </t>
    </r>
    <r>
      <rPr>
        <b/>
        <sz val="10"/>
        <rFont val="Arial"/>
        <family val="2"/>
      </rPr>
      <t xml:space="preserve">
Sector:</t>
    </r>
    <r>
      <rPr>
        <sz val="10"/>
        <rFont val="Arial"/>
        <family val="2"/>
      </rPr>
      <t xml:space="preserve"> Chuquicahuana y Sicuani, Dv. Juliaca y Dv. Arequipa.</t>
    </r>
  </si>
  <si>
    <t>M23.02.130</t>
  </si>
  <si>
    <t>-15.696</t>
  </si>
  <si>
    <t>M23.02.131</t>
  </si>
  <si>
    <t>-15.947</t>
  </si>
  <si>
    <t>-69.831</t>
  </si>
  <si>
    <t>Maquinaria del Contratista Conservador Consorcio Pumahuasi</t>
  </si>
  <si>
    <t xml:space="preserve">                         </t>
  </si>
  <si>
    <t>Centro de Operaciones de Emergencia Sectorial del Ministerio de Transportes y Comunicaciones
               Oficina de Defensa Nacional y Gestión del Riesgo de Desastres - Secretaría General</t>
  </si>
  <si>
    <t>Centro de Operaciones de Emergencia Sectorial del Ministerio de Transportes y Comunicaciones
 Oficina de Defensa Nacional y Gestión del Riesgo de Desastres - Secretaría General</t>
  </si>
  <si>
    <r>
      <t>Red Vial Nacional: PE-34U,
Tramo:</t>
    </r>
    <r>
      <rPr>
        <sz val="10"/>
        <rFont val="Arial"/>
        <family val="2"/>
      </rPr>
      <t xml:space="preserve"> Emp. PE-34A - Mañazo,</t>
    </r>
    <r>
      <rPr>
        <b/>
        <sz val="10"/>
        <rFont val="Arial"/>
        <family val="2"/>
      </rPr>
      <t xml:space="preserve">  
Sector: </t>
    </r>
    <r>
      <rPr>
        <sz val="10"/>
        <rFont val="Arial"/>
        <family val="2"/>
      </rPr>
      <t>Achacuni Km 3+400</t>
    </r>
  </si>
  <si>
    <t>M23.02.147</t>
  </si>
  <si>
    <t>-79.813</t>
  </si>
  <si>
    <t>-4.706</t>
  </si>
  <si>
    <t>-77.302</t>
  </si>
  <si>
    <r>
      <t>Red Vial Nacional: PE-1NT, Tramo:</t>
    </r>
    <r>
      <rPr>
        <sz val="10"/>
        <rFont val="Arial"/>
        <family val="2"/>
      </rPr>
      <t xml:space="preserve"> Paimas - Tondopa - Ayabaca, 
</t>
    </r>
    <r>
      <rPr>
        <b/>
        <sz val="10"/>
        <rFont val="Arial"/>
        <family val="2"/>
      </rPr>
      <t>Sector:</t>
    </r>
    <r>
      <rPr>
        <sz val="10"/>
        <rFont val="Arial"/>
        <family val="2"/>
      </rPr>
      <t xml:space="preserve"> Arreypite Bajo Km 56+320</t>
    </r>
  </si>
  <si>
    <t>M23.02.159</t>
  </si>
  <si>
    <t xml:space="preserve">
Maquinaria de PVN
01 Motoniveladora
01 Rodillo liso
01 Camión cisterna
</t>
  </si>
  <si>
    <r>
      <t xml:space="preserve">COVISUR
</t>
    </r>
    <r>
      <rPr>
        <sz val="10"/>
        <rFont val="Arial"/>
        <family val="2"/>
      </rPr>
      <t>Comunicación vía correo:
Operadora de Central de Emergencias
María Agreda
Correo: central@covisur.com.pe</t>
    </r>
  </si>
  <si>
    <t>M23.02.163</t>
  </si>
  <si>
    <r>
      <t xml:space="preserve">Lima
</t>
    </r>
    <r>
      <rPr>
        <sz val="10"/>
        <color theme="1"/>
        <rFont val="Arial"/>
        <family val="2"/>
      </rPr>
      <t>Cajatambo / Cajatambo</t>
    </r>
  </si>
  <si>
    <t>-10.480</t>
  </si>
  <si>
    <t>-76.992</t>
  </si>
  <si>
    <r>
      <t>Red Vial Nacional: PE-02A,</t>
    </r>
    <r>
      <rPr>
        <sz val="10"/>
        <rFont val="Arial"/>
        <family val="2"/>
      </rPr>
      <t xml:space="preserve">
</t>
    </r>
    <r>
      <rPr>
        <b/>
        <sz val="10"/>
        <rFont val="Arial"/>
        <family val="2"/>
      </rPr>
      <t>Tramo:</t>
    </r>
    <r>
      <rPr>
        <sz val="10"/>
        <rFont val="Arial"/>
        <family val="2"/>
      </rPr>
      <t xml:space="preserve"> Cruz Blanca - Huancabamba, 
</t>
    </r>
    <r>
      <rPr>
        <b/>
        <sz val="10"/>
        <rFont val="Arial"/>
        <family val="2"/>
      </rPr>
      <t>Sector:</t>
    </r>
    <r>
      <rPr>
        <sz val="10"/>
        <rFont val="Arial"/>
        <family val="2"/>
      </rPr>
      <t xml:space="preserve">  Mitupampa - Nuevo Porvenir Km 123+640 - Km 126+640</t>
    </r>
  </si>
  <si>
    <t>-5.321</t>
  </si>
  <si>
    <t>-79.500</t>
  </si>
  <si>
    <t>M23.02.171</t>
  </si>
  <si>
    <r>
      <t xml:space="preserve">Tumbes
</t>
    </r>
    <r>
      <rPr>
        <sz val="10"/>
        <color theme="1"/>
        <rFont val="Arial"/>
        <family val="2"/>
      </rPr>
      <t>Contralmirante Villar / Canoas de Punta</t>
    </r>
  </si>
  <si>
    <t>M23.02.174</t>
  </si>
  <si>
    <r>
      <t xml:space="preserve">Piura
</t>
    </r>
    <r>
      <rPr>
        <sz val="10"/>
        <color theme="1"/>
        <rFont val="Arial"/>
        <family val="2"/>
      </rPr>
      <t>Talara / Los Órganos</t>
    </r>
  </si>
  <si>
    <r>
      <t xml:space="preserve">Piura
</t>
    </r>
    <r>
      <rPr>
        <sz val="10"/>
        <color theme="1"/>
        <rFont val="Arial"/>
        <family val="2"/>
      </rPr>
      <t>Piura / Tambo Grande</t>
    </r>
  </si>
  <si>
    <r>
      <t xml:space="preserve">Lambayeque
</t>
    </r>
    <r>
      <rPr>
        <sz val="10"/>
        <color theme="1"/>
        <rFont val="Arial"/>
        <family val="2"/>
      </rPr>
      <t>Chiclayo / Oyotún</t>
    </r>
  </si>
  <si>
    <t>M23.02.183</t>
  </si>
  <si>
    <r>
      <t>Red Vial Nacional: PE-1NI,
Tramo:</t>
    </r>
    <r>
      <rPr>
        <sz val="10"/>
        <rFont val="Arial"/>
        <family val="2"/>
      </rPr>
      <t xml:space="preserve"> Nueva Arica - Oyotún,</t>
    </r>
    <r>
      <rPr>
        <b/>
        <sz val="10"/>
        <rFont val="Arial"/>
        <family val="2"/>
      </rPr>
      <t xml:space="preserve">  
Sector: </t>
    </r>
    <r>
      <rPr>
        <sz val="10"/>
        <rFont val="Arial"/>
        <family val="2"/>
      </rPr>
      <t>Km 45+455</t>
    </r>
  </si>
  <si>
    <t>Maquinaria de la Concesionaria "Concesión Valle de Zaña"
01 Cargador Frontal</t>
  </si>
  <si>
    <t>-6.872</t>
  </si>
  <si>
    <t>-79.313</t>
  </si>
  <si>
    <r>
      <t xml:space="preserve">Red Vial Férrea Sur, 
Tramo: </t>
    </r>
    <r>
      <rPr>
        <sz val="10"/>
        <rFont val="Arial"/>
        <family val="2"/>
      </rPr>
      <t xml:space="preserve">Juliaca - Puno, </t>
    </r>
    <r>
      <rPr>
        <b/>
        <sz val="10"/>
        <rFont val="Arial"/>
        <family val="2"/>
      </rPr>
      <t xml:space="preserve">
Sector: S</t>
    </r>
    <r>
      <rPr>
        <sz val="10"/>
        <rFont val="Arial"/>
        <family val="2"/>
      </rPr>
      <t>alida Juliaca - Cusco, Salida Juliaca - Puno y Salida Juliaca - Arequipa.</t>
    </r>
  </si>
  <si>
    <t>M23.02.187</t>
  </si>
  <si>
    <r>
      <t xml:space="preserve">Piura
</t>
    </r>
    <r>
      <rPr>
        <sz val="10"/>
        <color theme="1"/>
        <rFont val="Arial"/>
        <family val="2"/>
      </rPr>
      <t>Huancabamba / Sondor</t>
    </r>
  </si>
  <si>
    <r>
      <t>Red Vial Nacional: PE-02B,</t>
    </r>
    <r>
      <rPr>
        <sz val="10"/>
        <rFont val="Arial"/>
        <family val="2"/>
      </rPr>
      <t xml:space="preserve">
</t>
    </r>
    <r>
      <rPr>
        <b/>
        <sz val="10"/>
        <rFont val="Arial"/>
        <family val="2"/>
      </rPr>
      <t>Tramo:</t>
    </r>
    <r>
      <rPr>
        <sz val="10"/>
        <rFont val="Arial"/>
        <family val="2"/>
      </rPr>
      <t xml:space="preserve"> Sondor - Tabaconas, 
</t>
    </r>
    <r>
      <rPr>
        <b/>
        <sz val="10"/>
        <rFont val="Arial"/>
        <family val="2"/>
      </rPr>
      <t>Sector:</t>
    </r>
    <r>
      <rPr>
        <sz val="10"/>
        <rFont val="Arial"/>
        <family val="2"/>
      </rPr>
      <t xml:space="preserve"> Sondor - Cruz Chiquita Km 20+790 - Km 20+810</t>
    </r>
  </si>
  <si>
    <t>-5.333</t>
  </si>
  <si>
    <t>-79.356</t>
  </si>
  <si>
    <r>
      <t xml:space="preserve">Red Vial Nacional: PE-36A,
Tramo: </t>
    </r>
    <r>
      <rPr>
        <sz val="10"/>
        <rFont val="Arial"/>
        <family val="2"/>
      </rPr>
      <t>Torata - Humajalso,</t>
    </r>
    <r>
      <rPr>
        <b/>
        <sz val="10"/>
        <rFont val="Arial"/>
        <family val="2"/>
      </rPr>
      <t xml:space="preserve">
Sector:</t>
    </r>
    <r>
      <rPr>
        <sz val="10"/>
        <rFont val="Arial"/>
        <family val="2"/>
      </rPr>
      <t xml:space="preserve"> Km</t>
    </r>
    <r>
      <rPr>
        <b/>
        <sz val="10"/>
        <rFont val="Arial"/>
        <family val="2"/>
      </rPr>
      <t xml:space="preserve"> </t>
    </r>
    <r>
      <rPr>
        <sz val="10"/>
        <rFont val="Arial"/>
        <family val="2"/>
      </rPr>
      <t>36+247 - Km 36+310</t>
    </r>
  </si>
  <si>
    <t xml:space="preserve">Maquinaria de PVN
01 Cargador frontal
</t>
  </si>
  <si>
    <t>M23.02.197</t>
  </si>
  <si>
    <r>
      <t>Red Vial Nacional: PE-02D,</t>
    </r>
    <r>
      <rPr>
        <sz val="10"/>
        <rFont val="Arial"/>
        <family val="2"/>
      </rPr>
      <t xml:space="preserve">
</t>
    </r>
    <r>
      <rPr>
        <b/>
        <sz val="10"/>
        <rFont val="Arial"/>
        <family val="2"/>
      </rPr>
      <t>Tramo:</t>
    </r>
    <r>
      <rPr>
        <sz val="10"/>
        <rFont val="Arial"/>
        <family val="2"/>
      </rPr>
      <t xml:space="preserve"> La Obrilla - Tambo Grande, 
</t>
    </r>
    <r>
      <rPr>
        <b/>
        <sz val="10"/>
        <rFont val="Arial"/>
        <family val="2"/>
      </rPr>
      <t>Sector:</t>
    </r>
    <r>
      <rPr>
        <sz val="10"/>
        <rFont val="Arial"/>
        <family val="2"/>
      </rPr>
      <t xml:space="preserve"> Ocoto Bajo Km 49+000 - Km 52+000</t>
    </r>
  </si>
  <si>
    <t>-4.933</t>
  </si>
  <si>
    <t>-80.413</t>
  </si>
  <si>
    <t xml:space="preserve">Maquinaria de PVN
02 Cargador frontal
</t>
  </si>
  <si>
    <r>
      <t xml:space="preserve">Red Vial Nacional: PE-26A,
Tramo: </t>
    </r>
    <r>
      <rPr>
        <sz val="10"/>
        <rFont val="Arial"/>
        <family val="2"/>
      </rPr>
      <t>Toyoc - Huachos,</t>
    </r>
    <r>
      <rPr>
        <b/>
        <sz val="10"/>
        <rFont val="Arial"/>
        <family val="2"/>
      </rPr>
      <t xml:space="preserve">  
Sector: </t>
    </r>
    <r>
      <rPr>
        <sz val="10"/>
        <rFont val="Arial"/>
        <family val="2"/>
      </rPr>
      <t>Huachos Km 11+160 - Km 11+260</t>
    </r>
  </si>
  <si>
    <t>M23.01.01</t>
  </si>
  <si>
    <r>
      <rPr>
        <b/>
        <sz val="10"/>
        <color theme="1"/>
        <rFont val="Arial"/>
        <family val="2"/>
      </rPr>
      <t>Moquegua</t>
    </r>
    <r>
      <rPr>
        <sz val="10"/>
        <color theme="1"/>
        <rFont val="Arial"/>
        <family val="2"/>
      </rPr>
      <t xml:space="preserve">
Mariscal Nieto / Torata</t>
    </r>
  </si>
  <si>
    <r>
      <t xml:space="preserve">Red Vial Nacional: PE-36A,
Tramo: </t>
    </r>
    <r>
      <rPr>
        <sz val="10"/>
        <rFont val="Arial"/>
        <family val="2"/>
      </rPr>
      <t>Torata - Humajalso,</t>
    </r>
    <r>
      <rPr>
        <b/>
        <sz val="10"/>
        <rFont val="Arial"/>
        <family val="2"/>
      </rPr>
      <t xml:space="preserve">
Sector: </t>
    </r>
    <r>
      <rPr>
        <sz val="10"/>
        <rFont val="Arial"/>
        <family val="2"/>
      </rPr>
      <t>Km 33+320 - Km 33+450</t>
    </r>
  </si>
  <si>
    <t>-17.078</t>
  </si>
  <si>
    <t>-70.842</t>
  </si>
  <si>
    <t xml:space="preserve">Maquinaria del Contratista Conservador Consorcio Bellavista
01 Retroexcavadora
01 Camión volquete
</t>
  </si>
  <si>
    <t xml:space="preserve">Maquinaria del Contratista Conservador Consorcio Vial Pamplona Cajatambo
01 Excavadora
01 Retroexcavadora
02 Camión volquete
</t>
  </si>
  <si>
    <r>
      <t xml:space="preserve">Red Vial Nacional: PE-1N (Panamericana Norte),
Tramo: </t>
    </r>
    <r>
      <rPr>
        <sz val="10"/>
        <rFont val="Arial"/>
        <family val="2"/>
      </rPr>
      <t>El Alto - Máncora</t>
    </r>
    <r>
      <rPr>
        <b/>
        <sz val="10"/>
        <rFont val="Arial"/>
        <family val="2"/>
      </rPr>
      <t xml:space="preserve">,
Sector: </t>
    </r>
    <r>
      <rPr>
        <sz val="10"/>
        <rFont val="Arial"/>
        <family val="2"/>
      </rPr>
      <t xml:space="preserve">Los Órganos Km  1169+540 - Km 1179+540 </t>
    </r>
  </si>
  <si>
    <r>
      <t xml:space="preserve">Red Vial Nacional: PE-1N (Panamericana Norte),
Tramo: </t>
    </r>
    <r>
      <rPr>
        <sz val="10"/>
        <rFont val="Arial"/>
        <family val="2"/>
      </rPr>
      <t>Máncora - Punta Sal</t>
    </r>
    <r>
      <rPr>
        <b/>
        <sz val="10"/>
        <rFont val="Arial"/>
        <family val="2"/>
      </rPr>
      <t xml:space="preserve">,
Sector: </t>
    </r>
    <r>
      <rPr>
        <sz val="10"/>
        <rFont val="Arial"/>
        <family val="2"/>
      </rPr>
      <t>Máncora Km 1195+040 - Km 1201+040</t>
    </r>
  </si>
  <si>
    <r>
      <t xml:space="preserve">Red Vial Nacional: PE-34U, 
Tramo: </t>
    </r>
    <r>
      <rPr>
        <sz val="10"/>
        <rFont val="Arial"/>
        <family val="2"/>
      </rPr>
      <t>Tiquillaca - Dv. Cellacce,</t>
    </r>
    <r>
      <rPr>
        <b/>
        <sz val="10"/>
        <rFont val="Arial"/>
        <family val="2"/>
      </rPr>
      <t xml:space="preserve"> 
Sector: </t>
    </r>
    <r>
      <rPr>
        <sz val="10"/>
        <rFont val="Arial"/>
        <family val="2"/>
      </rPr>
      <t>Alto Puno Km 55+000 - Km 55+500</t>
    </r>
  </si>
  <si>
    <r>
      <t xml:space="preserve">Puno
</t>
    </r>
    <r>
      <rPr>
        <sz val="10"/>
        <color theme="1"/>
        <rFont val="Arial"/>
        <family val="2"/>
      </rPr>
      <t>Chucuito</t>
    </r>
    <r>
      <rPr>
        <b/>
        <sz val="10"/>
        <color theme="1"/>
        <rFont val="Arial"/>
        <family val="2"/>
      </rPr>
      <t xml:space="preserve"> / </t>
    </r>
    <r>
      <rPr>
        <sz val="10"/>
        <color theme="1"/>
        <rFont val="Arial"/>
        <family val="2"/>
      </rPr>
      <t>Huacullani</t>
    </r>
  </si>
  <si>
    <r>
      <t xml:space="preserve">Red Vial Nacional: PE-36E, 
Tramo: </t>
    </r>
    <r>
      <rPr>
        <sz val="10"/>
        <rFont val="Arial"/>
        <family val="2"/>
      </rPr>
      <t xml:space="preserve">Dv. Vilacalla - Pisacoma, </t>
    </r>
    <r>
      <rPr>
        <b/>
        <sz val="10"/>
        <rFont val="Arial"/>
        <family val="2"/>
      </rPr>
      <t xml:space="preserve">
Sector: </t>
    </r>
    <r>
      <rPr>
        <sz val="10"/>
        <rFont val="Arial"/>
        <family val="2"/>
      </rPr>
      <t>Santa Rosa Km 15+000</t>
    </r>
  </si>
  <si>
    <r>
      <rPr>
        <b/>
        <sz val="10"/>
        <rFont val="Arial"/>
        <family val="2"/>
      </rPr>
      <t xml:space="preserve">CORPAC </t>
    </r>
    <r>
      <rPr>
        <sz val="10"/>
        <rFont val="Arial"/>
        <family val="2"/>
      </rPr>
      <t xml:space="preserve">
Comunicación vía correo:
Operador COE
Correo: coe-callao@corpac.gob.pe
</t>
    </r>
    <r>
      <rPr>
        <b/>
        <sz val="10"/>
        <rFont val="Arial"/>
        <family val="2"/>
      </rPr>
      <t xml:space="preserve">MTC </t>
    </r>
    <r>
      <rPr>
        <sz val="10"/>
        <rFont val="Arial"/>
        <family val="2"/>
      </rPr>
      <t xml:space="preserve">
Comunicación via telefonica:
Dirección General de Aeronáutica Civil - DGAC</t>
    </r>
  </si>
  <si>
    <t>M23.03.32</t>
  </si>
  <si>
    <t>-4.946</t>
  </si>
  <si>
    <t>-80.258</t>
  </si>
  <si>
    <r>
      <t xml:space="preserve">Red Vial Nacional: PE-36E, 
Tramo: </t>
    </r>
    <r>
      <rPr>
        <sz val="10"/>
        <rFont val="Arial"/>
        <family val="2"/>
      </rPr>
      <t xml:space="preserve">Pisacoma - Capazo, </t>
    </r>
    <r>
      <rPr>
        <b/>
        <sz val="10"/>
        <rFont val="Arial"/>
        <family val="2"/>
      </rPr>
      <t xml:space="preserve">
Sector:</t>
    </r>
    <r>
      <rPr>
        <sz val="10"/>
        <rFont val="Arial"/>
        <family val="2"/>
      </rPr>
      <t xml:space="preserve"> Chinga Km 65+000</t>
    </r>
  </si>
  <si>
    <t>M23.03.44</t>
  </si>
  <si>
    <t xml:space="preserve">Maquinaria del Contratista Conservador Consorcio Bellavista
01 Excavadora Hidráulica
</t>
  </si>
  <si>
    <t>-8.528</t>
  </si>
  <si>
    <r>
      <t xml:space="preserve">Áncash 
</t>
    </r>
    <r>
      <rPr>
        <sz val="10"/>
        <color theme="1"/>
        <rFont val="Arial"/>
        <family val="2"/>
      </rPr>
      <t>San Ignacio / Chirinos</t>
    </r>
  </si>
  <si>
    <t>M23.03.50</t>
  </si>
  <si>
    <r>
      <t>Red Vial Nacional: PE-3N,</t>
    </r>
    <r>
      <rPr>
        <sz val="10"/>
        <rFont val="Arial"/>
        <family val="2"/>
      </rPr>
      <t xml:space="preserve">
</t>
    </r>
    <r>
      <rPr>
        <b/>
        <sz val="10"/>
        <rFont val="Arial"/>
        <family val="2"/>
      </rPr>
      <t>Tramo:</t>
    </r>
    <r>
      <rPr>
        <sz val="10"/>
        <rFont val="Arial"/>
        <family val="2"/>
      </rPr>
      <t xml:space="preserve"> Hualapampa - Sondor, 
</t>
    </r>
    <r>
      <rPr>
        <b/>
        <sz val="10"/>
        <rFont val="Arial"/>
        <family val="2"/>
      </rPr>
      <t>Sector:</t>
    </r>
    <r>
      <rPr>
        <sz val="10"/>
        <rFont val="Arial"/>
        <family val="2"/>
      </rPr>
      <t xml:space="preserve"> Faical (Prog. TDR 1767+800 - 1767+810) Km 1719+370 - Km 1719+380</t>
    </r>
  </si>
  <si>
    <t>Maquinaria del Contratista Conservador Consorcio Vial Sondor Vado Grande</t>
  </si>
  <si>
    <t>-5.418</t>
  </si>
  <si>
    <t>-79.479</t>
  </si>
  <si>
    <t>M23.03.53</t>
  </si>
  <si>
    <r>
      <t xml:space="preserve">Lambayeque
</t>
    </r>
    <r>
      <rPr>
        <sz val="10"/>
        <color theme="1"/>
        <rFont val="Arial"/>
        <family val="2"/>
      </rPr>
      <t>Lambayeque / Jayanca</t>
    </r>
  </si>
  <si>
    <r>
      <t xml:space="preserve">Lambayeque
</t>
    </r>
    <r>
      <rPr>
        <sz val="10"/>
        <color theme="1"/>
        <rFont val="Arial"/>
        <family val="2"/>
      </rPr>
      <t>Lambayeque / Illimo</t>
    </r>
  </si>
  <si>
    <t>-79.855</t>
  </si>
  <si>
    <r>
      <t xml:space="preserve">Red Vial Nacional: PE-1NR, Tramo: </t>
    </r>
    <r>
      <rPr>
        <sz val="10"/>
        <rFont val="Arial"/>
        <family val="2"/>
      </rPr>
      <t xml:space="preserve">Tambogrande - Chulucanas, </t>
    </r>
    <r>
      <rPr>
        <b/>
        <sz val="10"/>
        <rFont val="Arial"/>
        <family val="2"/>
      </rPr>
      <t xml:space="preserve">
Sector: </t>
    </r>
    <r>
      <rPr>
        <sz val="10"/>
        <rFont val="Arial"/>
        <family val="2"/>
      </rPr>
      <t>Quebrada San Francisco Km 12+900</t>
    </r>
  </si>
  <si>
    <t xml:space="preserve">Maquinaria de  PVN
</t>
  </si>
  <si>
    <t>M23.03.83</t>
  </si>
  <si>
    <t>M23.03.84</t>
  </si>
  <si>
    <r>
      <t xml:space="preserve">Puno
</t>
    </r>
    <r>
      <rPr>
        <sz val="10"/>
        <color theme="1"/>
        <rFont val="Arial"/>
        <family val="2"/>
      </rPr>
      <t>San Román / Cabana</t>
    </r>
  </si>
  <si>
    <t>-15.674</t>
  </si>
  <si>
    <t>-70.074</t>
  </si>
  <si>
    <r>
      <t xml:space="preserve">Puno
</t>
    </r>
    <r>
      <rPr>
        <sz val="10"/>
        <color theme="1"/>
        <rFont val="Arial"/>
        <family val="2"/>
      </rPr>
      <t>Puno / Paucarcolla</t>
    </r>
  </si>
  <si>
    <r>
      <t>Red Vial Nacional:  PE-3SO,</t>
    </r>
    <r>
      <rPr>
        <sz val="10"/>
        <rFont val="Arial"/>
        <family val="2"/>
      </rPr>
      <t xml:space="preserve">
</t>
    </r>
    <r>
      <rPr>
        <b/>
        <sz val="10"/>
        <rFont val="Arial"/>
        <family val="2"/>
      </rPr>
      <t xml:space="preserve">Tramo: </t>
    </r>
    <r>
      <rPr>
        <sz val="10"/>
        <rFont val="Arial"/>
        <family val="2"/>
      </rPr>
      <t xml:space="preserve">Taraco - Pusi - Dv. Capachica,
</t>
    </r>
    <r>
      <rPr>
        <b/>
        <sz val="10"/>
        <rFont val="Arial"/>
        <family val="2"/>
      </rPr>
      <t xml:space="preserve">Sector: </t>
    </r>
    <r>
      <rPr>
        <sz val="10"/>
        <rFont val="Arial"/>
        <family val="2"/>
      </rPr>
      <t>Pusi - Escallani Km 0+000 - Km 35+000</t>
    </r>
  </si>
  <si>
    <t>-15.648</t>
  </si>
  <si>
    <t>-70.318</t>
  </si>
  <si>
    <r>
      <rPr>
        <b/>
        <u/>
        <sz val="10"/>
        <rFont val="Arial"/>
        <family val="2"/>
      </rPr>
      <t>Aeropuerto:</t>
    </r>
    <r>
      <rPr>
        <sz val="10"/>
        <rFont val="Arial"/>
        <family val="2"/>
      </rPr>
      <t xml:space="preserve">
Jaén</t>
    </r>
  </si>
  <si>
    <r>
      <t>Red Vial Nacional:  PE-3SP,</t>
    </r>
    <r>
      <rPr>
        <sz val="10"/>
        <rFont val="Arial"/>
        <family val="2"/>
      </rPr>
      <t xml:space="preserve">
</t>
    </r>
    <r>
      <rPr>
        <b/>
        <sz val="10"/>
        <rFont val="Arial"/>
        <family val="2"/>
      </rPr>
      <t xml:space="preserve">Tramo: </t>
    </r>
    <r>
      <rPr>
        <sz val="10"/>
        <rFont val="Arial"/>
        <family val="2"/>
      </rPr>
      <t xml:space="preserve">Cabana - Atuncolla - Dv. Sillustani,
</t>
    </r>
    <r>
      <rPr>
        <b/>
        <sz val="10"/>
        <rFont val="Arial"/>
        <family val="2"/>
      </rPr>
      <t xml:space="preserve">Sector: </t>
    </r>
    <r>
      <rPr>
        <sz val="10"/>
        <rFont val="Arial"/>
        <family val="2"/>
      </rPr>
      <t>Atuncolla Km 0+000 - Km 15+960</t>
    </r>
  </si>
  <si>
    <t>M23.03.94</t>
  </si>
  <si>
    <r>
      <t xml:space="preserve">Áncash
</t>
    </r>
    <r>
      <rPr>
        <sz val="10"/>
        <color theme="1"/>
        <rFont val="Arial"/>
        <family val="2"/>
      </rPr>
      <t>Casma / Casma</t>
    </r>
  </si>
  <si>
    <t>-9.786</t>
  </si>
  <si>
    <t>-78.217</t>
  </si>
  <si>
    <t>SERVICIO INTERRUMPIDO</t>
  </si>
  <si>
    <r>
      <t xml:space="preserve">TELEFÓNICA:
</t>
    </r>
    <r>
      <rPr>
        <sz val="10"/>
        <rFont val="Arial"/>
        <family val="2"/>
      </rPr>
      <t>Telefonía móvil Internet móvil</t>
    </r>
  </si>
  <si>
    <r>
      <t xml:space="preserve">CLARO: 
</t>
    </r>
    <r>
      <rPr>
        <sz val="10"/>
        <rFont val="Arial"/>
        <family val="2"/>
      </rPr>
      <t>Telefonía móvil Internet móvil</t>
    </r>
  </si>
  <si>
    <r>
      <t xml:space="preserve">Red Vial Nacional: PE-1N </t>
    </r>
    <r>
      <rPr>
        <sz val="10"/>
        <rFont val="Arial"/>
        <family val="2"/>
      </rPr>
      <t>(Panamericana Norte)</t>
    </r>
    <r>
      <rPr>
        <b/>
        <sz val="10"/>
        <rFont val="Arial"/>
        <family val="2"/>
      </rPr>
      <t xml:space="preserve">, 
Tramo: </t>
    </r>
    <r>
      <rPr>
        <sz val="10"/>
        <rFont val="Arial"/>
        <family val="2"/>
      </rPr>
      <t xml:space="preserve">Huarmey - Casma,  </t>
    </r>
    <r>
      <rPr>
        <b/>
        <sz val="10"/>
        <rFont val="Arial"/>
        <family val="2"/>
      </rPr>
      <t xml:space="preserve">
Sector: </t>
    </r>
    <r>
      <rPr>
        <sz val="10"/>
        <rFont val="Arial"/>
        <family val="2"/>
      </rPr>
      <t>Puente Sechín Km 376+500</t>
    </r>
  </si>
  <si>
    <t>M23.03.95</t>
  </si>
  <si>
    <t>-9.229</t>
  </si>
  <si>
    <r>
      <t xml:space="preserve">Red Vial Nacional: PE-14A, 
Tramo: </t>
    </r>
    <r>
      <rPr>
        <sz val="10"/>
        <rFont val="Arial"/>
        <family val="2"/>
      </rPr>
      <t xml:space="preserve">Huacaybamba - Jircan - Carpa,  </t>
    </r>
    <r>
      <rPr>
        <b/>
        <sz val="10"/>
        <rFont val="Arial"/>
        <family val="2"/>
      </rPr>
      <t xml:space="preserve">
Sector: </t>
    </r>
    <r>
      <rPr>
        <sz val="10"/>
        <rFont val="Arial"/>
        <family val="2"/>
      </rPr>
      <t>Huancash Km 298+220</t>
    </r>
  </si>
  <si>
    <t>-76.719</t>
  </si>
  <si>
    <r>
      <t xml:space="preserve">Huánuco
</t>
    </r>
    <r>
      <rPr>
        <sz val="10"/>
        <color theme="1"/>
        <rFont val="Arial"/>
        <family val="2"/>
      </rPr>
      <t>Huamalíes / Jircán</t>
    </r>
  </si>
  <si>
    <r>
      <t xml:space="preserve">Áncash 
</t>
    </r>
    <r>
      <rPr>
        <sz val="10"/>
        <color theme="1"/>
        <rFont val="Arial"/>
        <family val="2"/>
      </rPr>
      <t>Corongo / La Pampa</t>
    </r>
  </si>
  <si>
    <t>Maquinaria de  PVN
01 Cargador Frontal
01 Camión volquete</t>
  </si>
  <si>
    <t>M23.03.100</t>
  </si>
  <si>
    <t>M23.03.101</t>
  </si>
  <si>
    <r>
      <t xml:space="preserve">Áncash 
</t>
    </r>
    <r>
      <rPr>
        <sz val="10"/>
        <color theme="1"/>
        <rFont val="Arial"/>
        <family val="2"/>
      </rPr>
      <t>Corongo / Bambas</t>
    </r>
  </si>
  <si>
    <t>-8.664</t>
  </si>
  <si>
    <t>-78.045</t>
  </si>
  <si>
    <t>-8.743</t>
  </si>
  <si>
    <t>-77.922</t>
  </si>
  <si>
    <t>M23.03.103</t>
  </si>
  <si>
    <t>-6.466</t>
  </si>
  <si>
    <t>M23.03.104</t>
  </si>
  <si>
    <r>
      <t xml:space="preserve">Lambayeque
</t>
    </r>
    <r>
      <rPr>
        <sz val="10"/>
        <color theme="1"/>
        <rFont val="Arial"/>
        <family val="2"/>
      </rPr>
      <t>Lambayeque / Motupe</t>
    </r>
  </si>
  <si>
    <r>
      <t>Red Vial Nacional: PE-1NJ,</t>
    </r>
    <r>
      <rPr>
        <sz val="10"/>
        <rFont val="Arial"/>
        <family val="2"/>
      </rPr>
      <t xml:space="preserve">
</t>
    </r>
    <r>
      <rPr>
        <b/>
        <sz val="10"/>
        <rFont val="Arial"/>
        <family val="2"/>
      </rPr>
      <t xml:space="preserve">Tramo: </t>
    </r>
    <r>
      <rPr>
        <sz val="10"/>
        <rFont val="Arial"/>
        <family val="2"/>
      </rPr>
      <t xml:space="preserve">Motupe - Olmos, 
</t>
    </r>
    <r>
      <rPr>
        <b/>
        <sz val="10"/>
        <rFont val="Arial"/>
        <family val="2"/>
      </rPr>
      <t>Sector:</t>
    </r>
    <r>
      <rPr>
        <sz val="10"/>
        <rFont val="Arial"/>
        <family val="2"/>
      </rPr>
      <t xml:space="preserve"> Santa Elvira Km 75+600 - Km 75+700</t>
    </r>
  </si>
  <si>
    <t>-6.072</t>
  </si>
  <si>
    <t>-79.698</t>
  </si>
  <si>
    <t>M23.03.107</t>
  </si>
  <si>
    <r>
      <t>Red Vial Nacional: PE-1NJ,</t>
    </r>
    <r>
      <rPr>
        <sz val="10"/>
        <rFont val="Arial"/>
        <family val="2"/>
      </rPr>
      <t xml:space="preserve">
</t>
    </r>
    <r>
      <rPr>
        <b/>
        <sz val="10"/>
        <rFont val="Arial"/>
        <family val="2"/>
      </rPr>
      <t xml:space="preserve">Tramo: </t>
    </r>
    <r>
      <rPr>
        <sz val="10"/>
        <rFont val="Arial"/>
        <family val="2"/>
      </rPr>
      <t xml:space="preserve">Dv. Mochumi - Jayanca, 
</t>
    </r>
    <r>
      <rPr>
        <b/>
        <sz val="10"/>
        <rFont val="Arial"/>
        <family val="2"/>
      </rPr>
      <t>Sector:</t>
    </r>
    <r>
      <rPr>
        <sz val="10"/>
        <rFont val="Arial"/>
        <family val="2"/>
      </rPr>
      <t xml:space="preserve"> Illimo Km 24+800 - Km  25+100</t>
    </r>
  </si>
  <si>
    <t>M23.03.108</t>
  </si>
  <si>
    <t>-6.469</t>
  </si>
  <si>
    <r>
      <t>Red Vial Nacional: PE-1NJ,</t>
    </r>
    <r>
      <rPr>
        <sz val="10"/>
        <rFont val="Arial"/>
        <family val="2"/>
      </rPr>
      <t xml:space="preserve">
</t>
    </r>
    <r>
      <rPr>
        <b/>
        <sz val="10"/>
        <rFont val="Arial"/>
        <family val="2"/>
      </rPr>
      <t xml:space="preserve">Tramo: </t>
    </r>
    <r>
      <rPr>
        <sz val="10"/>
        <rFont val="Arial"/>
        <family val="2"/>
      </rPr>
      <t xml:space="preserve">Dv. Mochumi - Jayanca, 
</t>
    </r>
    <r>
      <rPr>
        <b/>
        <sz val="10"/>
        <rFont val="Arial"/>
        <family val="2"/>
      </rPr>
      <t>Sector:</t>
    </r>
    <r>
      <rPr>
        <sz val="10"/>
        <rFont val="Arial"/>
        <family val="2"/>
      </rPr>
      <t xml:space="preserve"> Illimo Km 24+400 - Km  24+500</t>
    </r>
  </si>
  <si>
    <t>M23.03.110</t>
  </si>
  <si>
    <r>
      <t xml:space="preserve">Ayacucho
</t>
    </r>
    <r>
      <rPr>
        <sz val="10"/>
        <color theme="1"/>
        <rFont val="Arial"/>
        <family val="2"/>
      </rPr>
      <t>Huamanga / Santiago de Pischa</t>
    </r>
  </si>
  <si>
    <r>
      <t>Red Vial Nacional: PE-26B,</t>
    </r>
    <r>
      <rPr>
        <sz val="10"/>
        <rFont val="Arial"/>
        <family val="2"/>
      </rPr>
      <t xml:space="preserve">
</t>
    </r>
    <r>
      <rPr>
        <b/>
        <sz val="10"/>
        <rFont val="Arial"/>
        <family val="2"/>
      </rPr>
      <t xml:space="preserve">Tramo: </t>
    </r>
    <r>
      <rPr>
        <sz val="10"/>
        <rFont val="Arial"/>
        <family val="2"/>
      </rPr>
      <t xml:space="preserve">Huayllapampa - Secclla, 
</t>
    </r>
    <r>
      <rPr>
        <b/>
        <sz val="10"/>
        <rFont val="Arial"/>
        <family val="2"/>
      </rPr>
      <t>Sector:</t>
    </r>
    <r>
      <rPr>
        <sz val="10"/>
        <rFont val="Arial"/>
        <family val="2"/>
      </rPr>
      <t xml:space="preserve"> Huayllapampa - Secclla Km 165+000 - Km 187+404</t>
    </r>
  </si>
  <si>
    <t>-13.027</t>
  </si>
  <si>
    <t>-74.376</t>
  </si>
  <si>
    <r>
      <t>OSIPTEL</t>
    </r>
    <r>
      <rPr>
        <sz val="10"/>
        <rFont val="Arial"/>
        <family val="2"/>
      </rPr>
      <t xml:space="preserve">
Comunicación vía correo:
Percy F. Puray Chavez
Supervisor Especialista
Dirección de Fiscalización e Instrucción
Correo: ppuray@osiptel.gob.pe
</t>
    </r>
    <r>
      <rPr>
        <b/>
        <sz val="10"/>
        <rFont val="Arial"/>
        <family val="2"/>
      </rPr>
      <t>TELEFÓNICA</t>
    </r>
    <r>
      <rPr>
        <sz val="10"/>
        <rFont val="Arial"/>
        <family val="2"/>
      </rPr>
      <t xml:space="preserve">
Comunicación vía telefónica
Jefe de Continuidad Operativa
Luis Carlos Fajardo Moretti 
</t>
    </r>
    <r>
      <rPr>
        <b/>
        <sz val="10"/>
        <rFont val="Arial"/>
        <family val="2"/>
      </rPr>
      <t/>
    </r>
  </si>
  <si>
    <r>
      <t xml:space="preserve">AUTOPISTA DEL NORTE
</t>
    </r>
    <r>
      <rPr>
        <sz val="10"/>
        <rFont val="Arial"/>
        <family val="2"/>
      </rPr>
      <t>Comunicación vía correo:
Centro De Atención de Emergencias
Correo:  cae@aunor.pe</t>
    </r>
  </si>
  <si>
    <t>M23.03.124</t>
  </si>
  <si>
    <t>Maquinaria de la Municipalidad Provincial de Cabana
01 Cargador frontal</t>
  </si>
  <si>
    <t>M23.03.125</t>
  </si>
  <si>
    <r>
      <t>Piura</t>
    </r>
    <r>
      <rPr>
        <sz val="10"/>
        <color theme="1"/>
        <rFont val="Arial"/>
        <family val="2"/>
      </rPr>
      <t xml:space="preserve">
Huancabamba / Huarmaca</t>
    </r>
  </si>
  <si>
    <t>Maquinaria de IIRSA NORTE</t>
  </si>
  <si>
    <r>
      <t xml:space="preserve">IIRSA NORTE
</t>
    </r>
    <r>
      <rPr>
        <sz val="10"/>
        <rFont val="Arial"/>
        <family val="2"/>
      </rPr>
      <t>Comunicación vía telefónica:
Centro de Control de Operaciones</t>
    </r>
  </si>
  <si>
    <t>-5.782</t>
  </si>
  <si>
    <t>-7.405</t>
  </si>
  <si>
    <t>M23.03.126</t>
  </si>
  <si>
    <r>
      <t>La Libertad</t>
    </r>
    <r>
      <rPr>
        <sz val="10"/>
        <color theme="1"/>
        <rFont val="Arial"/>
        <family val="2"/>
      </rPr>
      <t xml:space="preserve">
Trujillo / Huanchaco</t>
    </r>
  </si>
  <si>
    <r>
      <t>Red Vial Nacional: PE-1N (Panamericana Norte),</t>
    </r>
    <r>
      <rPr>
        <sz val="10"/>
        <rFont val="Arial"/>
        <family val="2"/>
      </rPr>
      <t xml:space="preserve">
</t>
    </r>
    <r>
      <rPr>
        <b/>
        <sz val="10"/>
        <rFont val="Arial"/>
        <family val="2"/>
      </rPr>
      <t>Tramo:</t>
    </r>
    <r>
      <rPr>
        <sz val="10"/>
        <rFont val="Arial"/>
        <family val="2"/>
      </rPr>
      <t xml:space="preserve"> Trujillo - Huanchaco, 
</t>
    </r>
    <r>
      <rPr>
        <b/>
        <sz val="10"/>
        <rFont val="Arial"/>
        <family val="2"/>
      </rPr>
      <t>Sector:</t>
    </r>
    <r>
      <rPr>
        <sz val="10"/>
        <rFont val="Arial"/>
        <family val="2"/>
      </rPr>
      <t xml:space="preserve"> Km 581+500</t>
    </r>
  </si>
  <si>
    <r>
      <t xml:space="preserve">COVISOL
</t>
    </r>
    <r>
      <rPr>
        <sz val="10"/>
        <rFont val="Arial"/>
        <family val="2"/>
      </rPr>
      <t>Comunicación vía telefónica:
Ing. Manuel Zárate</t>
    </r>
  </si>
  <si>
    <t>Maquinaria de COVISOL</t>
  </si>
  <si>
    <t>-8.031</t>
  </si>
  <si>
    <t>-79.080</t>
  </si>
  <si>
    <r>
      <t xml:space="preserve">Piura
</t>
    </r>
    <r>
      <rPr>
        <sz val="10"/>
        <color theme="1"/>
        <rFont val="Arial"/>
        <family val="2"/>
      </rPr>
      <t>Morropón / Morropón</t>
    </r>
  </si>
  <si>
    <t xml:space="preserve">Maquinaria de PVN
</t>
  </si>
  <si>
    <t>-77.601</t>
  </si>
  <si>
    <t>-8.678</t>
  </si>
  <si>
    <t xml:space="preserve">Maquinaria PVN
01 Retroexcavadora
</t>
  </si>
  <si>
    <r>
      <t xml:space="preserve">Red Vial Nacional: PE-14C, 
Tramo: </t>
    </r>
    <r>
      <rPr>
        <sz val="10"/>
        <rFont val="Arial"/>
        <family val="2"/>
      </rPr>
      <t xml:space="preserve">Pasacancha - Pomabamba </t>
    </r>
    <r>
      <rPr>
        <b/>
        <sz val="10"/>
        <rFont val="Arial"/>
        <family val="2"/>
      </rPr>
      <t xml:space="preserve">
Sector: </t>
    </r>
    <r>
      <rPr>
        <sz val="10"/>
        <rFont val="Arial"/>
        <family val="2"/>
      </rPr>
      <t>Cilindre - Shiulla Km 34+200 - Km 72+200</t>
    </r>
  </si>
  <si>
    <t>M23.03.138</t>
  </si>
  <si>
    <t>-8.653</t>
  </si>
  <si>
    <t>-78.236</t>
  </si>
  <si>
    <t>-78.901</t>
  </si>
  <si>
    <t>-5.177</t>
  </si>
  <si>
    <r>
      <t>Red Vial Nacional: PE-05N, 
Tramo</t>
    </r>
    <r>
      <rPr>
        <sz val="10"/>
        <rFont val="Arial"/>
        <family val="2"/>
      </rPr>
      <t>: Puerto Ciruelo - San Ignacio.</t>
    </r>
    <r>
      <rPr>
        <b/>
        <sz val="10"/>
        <rFont val="Arial"/>
        <family val="2"/>
      </rPr>
      <t xml:space="preserve">
Sector: </t>
    </r>
    <r>
      <rPr>
        <sz val="10"/>
        <rFont val="Arial"/>
        <family val="2"/>
      </rPr>
      <t>El Naranjo Km 1478+740 - Km 1478+755</t>
    </r>
  </si>
  <si>
    <r>
      <t xml:space="preserve">Cajamarca
</t>
    </r>
    <r>
      <rPr>
        <sz val="10"/>
        <color theme="1"/>
        <rFont val="Arial"/>
        <family val="2"/>
      </rPr>
      <t>San Ignacio / San Ignacio</t>
    </r>
  </si>
  <si>
    <t>M23.03.140</t>
  </si>
  <si>
    <r>
      <t xml:space="preserve">Lima
</t>
    </r>
    <r>
      <rPr>
        <sz val="10"/>
        <color theme="1"/>
        <rFont val="Arial"/>
        <family val="2"/>
      </rPr>
      <t>Huaura / Sayan</t>
    </r>
  </si>
  <si>
    <r>
      <t xml:space="preserve">Áncash
</t>
    </r>
    <r>
      <rPr>
        <sz val="10"/>
        <color theme="1"/>
        <rFont val="Arial"/>
        <family val="2"/>
      </rPr>
      <t>Sihuas / San Juan</t>
    </r>
  </si>
  <si>
    <t>M23.03.160</t>
  </si>
  <si>
    <r>
      <t xml:space="preserve">Red Vial Nacional: PE-3N, 
Tramo: </t>
    </r>
    <r>
      <rPr>
        <sz val="10"/>
        <rFont val="Arial"/>
        <family val="2"/>
      </rPr>
      <t xml:space="preserve">Puente Chuquicara - Tauca,  </t>
    </r>
    <r>
      <rPr>
        <b/>
        <sz val="10"/>
        <rFont val="Arial"/>
        <family val="2"/>
      </rPr>
      <t xml:space="preserve">
Sector: </t>
    </r>
    <r>
      <rPr>
        <sz val="10"/>
        <rFont val="Arial"/>
        <family val="2"/>
      </rPr>
      <t>Km 758+400 - Km 832+870</t>
    </r>
  </si>
  <si>
    <r>
      <t xml:space="preserve">Áncash
</t>
    </r>
    <r>
      <rPr>
        <sz val="10"/>
        <color theme="1"/>
        <rFont val="Arial"/>
        <family val="2"/>
      </rPr>
      <t>Pallasca / Pallasca</t>
    </r>
  </si>
  <si>
    <t>-8.253</t>
  </si>
  <si>
    <t>-77.996</t>
  </si>
  <si>
    <t>M23.03.171</t>
  </si>
  <si>
    <r>
      <t>Red Vial Nacional: PE-1NF,</t>
    </r>
    <r>
      <rPr>
        <sz val="10"/>
        <rFont val="Arial"/>
        <family val="2"/>
      </rPr>
      <t xml:space="preserve">
</t>
    </r>
    <r>
      <rPr>
        <b/>
        <sz val="10"/>
        <rFont val="Arial"/>
        <family val="2"/>
      </rPr>
      <t>Tramo:</t>
    </r>
    <r>
      <rPr>
        <sz val="10"/>
        <rFont val="Arial"/>
        <family val="2"/>
      </rPr>
      <t xml:space="preserve"> Chicama - Sausal, 
</t>
    </r>
    <r>
      <rPr>
        <b/>
        <sz val="10"/>
        <rFont val="Arial"/>
        <family val="2"/>
      </rPr>
      <t>Sector:</t>
    </r>
    <r>
      <rPr>
        <sz val="10"/>
        <rFont val="Arial"/>
        <family val="2"/>
      </rPr>
      <t xml:space="preserve"> Lupuden Km 65+100 - Km 65+150</t>
    </r>
  </si>
  <si>
    <t>-7.523</t>
  </si>
  <si>
    <t>-78.810</t>
  </si>
  <si>
    <t>M23.03.179</t>
  </si>
  <si>
    <r>
      <t xml:space="preserve">Huánuco
</t>
    </r>
    <r>
      <rPr>
        <sz val="10"/>
        <color theme="1"/>
        <rFont val="Arial"/>
        <family val="2"/>
      </rPr>
      <t>Huamalies/ Jircan</t>
    </r>
  </si>
  <si>
    <t>-9.262</t>
  </si>
  <si>
    <t>M23.03.176</t>
  </si>
  <si>
    <t>Maquinaria de  PVN
01 Cargador</t>
  </si>
  <si>
    <t>-11.271</t>
  </si>
  <si>
    <t>-77.325</t>
  </si>
  <si>
    <t>M23.03.175</t>
  </si>
  <si>
    <r>
      <t xml:space="preserve">Lima
</t>
    </r>
    <r>
      <rPr>
        <sz val="10"/>
        <color theme="1"/>
        <rFont val="Arial"/>
        <family val="2"/>
      </rPr>
      <t>Canta / Canta</t>
    </r>
  </si>
  <si>
    <t>-11.501</t>
  </si>
  <si>
    <t>-76.666</t>
  </si>
  <si>
    <t>M23.03.174</t>
  </si>
  <si>
    <r>
      <t xml:space="preserve">Ica
</t>
    </r>
    <r>
      <rPr>
        <sz val="10"/>
        <color theme="1"/>
        <rFont val="Arial"/>
        <family val="2"/>
      </rPr>
      <t>Pisco / Humay</t>
    </r>
  </si>
  <si>
    <t>-13.681</t>
  </si>
  <si>
    <t>-75.790</t>
  </si>
  <si>
    <r>
      <t xml:space="preserve">Red Vial Nacional: PE-18
Tramo: </t>
    </r>
    <r>
      <rPr>
        <sz val="10"/>
        <rFont val="Arial"/>
        <family val="2"/>
      </rPr>
      <t>Huacaybamba-Jircan-Carpa,</t>
    </r>
    <r>
      <rPr>
        <b/>
        <sz val="10"/>
        <rFont val="Arial"/>
        <family val="2"/>
      </rPr>
      <t xml:space="preserve">
Sector: </t>
    </r>
    <r>
      <rPr>
        <sz val="10"/>
        <rFont val="Arial"/>
        <family val="2"/>
      </rPr>
      <t>Urpish Km 302+880</t>
    </r>
  </si>
  <si>
    <t>Maquinaria de  Contratista China Road And Brigde Corporation Sucursal Perú
01 Cargador                                  02 volquetes</t>
  </si>
  <si>
    <t>M23.03.189</t>
  </si>
  <si>
    <t>-12.521</t>
  </si>
  <si>
    <t>-76.486</t>
  </si>
  <si>
    <r>
      <rPr>
        <b/>
        <sz val="10"/>
        <color theme="1"/>
        <rFont val="Arial"/>
        <family val="2"/>
      </rPr>
      <t>Lima</t>
    </r>
    <r>
      <rPr>
        <sz val="10"/>
        <color theme="1"/>
        <rFont val="Arial"/>
        <family val="2"/>
      </rPr>
      <t xml:space="preserve">
Cañete / Calango</t>
    </r>
  </si>
  <si>
    <t xml:space="preserve">
Maquinaria de PVN
02 Cargador frontal
02 Camión Volquete
02 Tractor Neumático
01 Retroexcavadora</t>
  </si>
  <si>
    <t>-5.378</t>
  </si>
  <si>
    <t>-79.576</t>
  </si>
  <si>
    <r>
      <t xml:space="preserve">Piura
</t>
    </r>
    <r>
      <rPr>
        <sz val="10"/>
        <color theme="1"/>
        <rFont val="Arial"/>
        <family val="2"/>
      </rPr>
      <t>Huancabamba / Canchaque</t>
    </r>
  </si>
  <si>
    <r>
      <t xml:space="preserve">Red Vial Nacional: PE-02A, 
Tramo: </t>
    </r>
    <r>
      <rPr>
        <sz val="10"/>
        <rFont val="Arial"/>
        <family val="2"/>
      </rPr>
      <t xml:space="preserve">Dv. Palambla - Cruz Blanca </t>
    </r>
    <r>
      <rPr>
        <b/>
        <sz val="10"/>
        <rFont val="Arial"/>
        <family val="2"/>
      </rPr>
      <t xml:space="preserve">
Sector: </t>
    </r>
    <r>
      <rPr>
        <sz val="10"/>
        <rFont val="Arial"/>
        <family val="2"/>
      </rPr>
      <t>La Sullanera - Las Minas Km 95+000 - Km 105+000</t>
    </r>
  </si>
  <si>
    <t>M23.03.191</t>
  </si>
  <si>
    <t>M23.03.197</t>
  </si>
  <si>
    <r>
      <t xml:space="preserve">Red Vial Nacional: PE-20A
Tramo: </t>
    </r>
    <r>
      <rPr>
        <sz val="10"/>
        <rFont val="Arial"/>
        <family val="2"/>
      </rPr>
      <t>Lima - Canta</t>
    </r>
    <r>
      <rPr>
        <b/>
        <sz val="10"/>
        <rFont val="Arial"/>
        <family val="2"/>
      </rPr>
      <t xml:space="preserve">
Sector: </t>
    </r>
    <r>
      <rPr>
        <sz val="10"/>
        <rFont val="Arial"/>
        <family val="2"/>
      </rPr>
      <t>Santa Rosa Km.19+800 - Km 83+200</t>
    </r>
  </si>
  <si>
    <t>-11.797</t>
  </si>
  <si>
    <t>-76.982</t>
  </si>
  <si>
    <t>M23.03.198</t>
  </si>
  <si>
    <r>
      <t xml:space="preserve">Ayacucho
</t>
    </r>
    <r>
      <rPr>
        <sz val="10"/>
        <color theme="1"/>
        <rFont val="Arial"/>
        <family val="2"/>
      </rPr>
      <t>Lucanas / Llauta</t>
    </r>
  </si>
  <si>
    <t>-14.326</t>
  </si>
  <si>
    <t>-75.038</t>
  </si>
  <si>
    <r>
      <t xml:space="preserve">Lima
</t>
    </r>
    <r>
      <rPr>
        <sz val="10"/>
        <color theme="1"/>
        <rFont val="Arial"/>
        <family val="2"/>
      </rPr>
      <t>Lima / Carabayllo</t>
    </r>
  </si>
  <si>
    <t>Maquinaria de Concesionaria Canchaque</t>
  </si>
  <si>
    <r>
      <t>Ayacucho</t>
    </r>
    <r>
      <rPr>
        <sz val="10"/>
        <color theme="1"/>
        <rFont val="Arial"/>
        <family val="2"/>
      </rPr>
      <t xml:space="preserve">
Lucanas / Puquio</t>
    </r>
  </si>
  <si>
    <r>
      <t>Red Vial Nacional: PE-30A,</t>
    </r>
    <r>
      <rPr>
        <sz val="10"/>
        <rFont val="Arial"/>
        <family val="2"/>
      </rPr>
      <t xml:space="preserve">
</t>
    </r>
    <r>
      <rPr>
        <b/>
        <sz val="10"/>
        <rFont val="Arial"/>
        <family val="2"/>
      </rPr>
      <t>Tramo:</t>
    </r>
    <r>
      <rPr>
        <sz val="10"/>
        <rFont val="Arial"/>
        <family val="2"/>
      </rPr>
      <t xml:space="preserve"> Dv. Nasca - Dv. Pampachiri, 
</t>
    </r>
    <r>
      <rPr>
        <b/>
        <sz val="10"/>
        <rFont val="Arial"/>
        <family val="2"/>
      </rPr>
      <t>Sector:</t>
    </r>
    <r>
      <rPr>
        <sz val="10"/>
        <rFont val="Arial"/>
        <family val="2"/>
      </rPr>
      <t xml:space="preserve"> Km 163+470</t>
    </r>
  </si>
  <si>
    <t>Maquinaria de Concesionaria SURVIAL</t>
  </si>
  <si>
    <r>
      <t xml:space="preserve">SURVIAL
</t>
    </r>
    <r>
      <rPr>
        <sz val="10"/>
        <rFont val="Arial"/>
        <family val="2"/>
      </rPr>
      <t>Comunicación vía correo:
CAE Survial caesurvial@unna.com.pe</t>
    </r>
  </si>
  <si>
    <t>-14,666</t>
  </si>
  <si>
    <t>-74,104</t>
  </si>
  <si>
    <t>M23.03.211</t>
  </si>
  <si>
    <t>-8.762</t>
  </si>
  <si>
    <t>-78.520</t>
  </si>
  <si>
    <r>
      <t>Red Vial Nacional: PE-22A
Tramo:</t>
    </r>
    <r>
      <rPr>
        <sz val="10"/>
        <rFont val="Arial"/>
        <family val="2"/>
      </rPr>
      <t xml:space="preserve"> La Capilla-San Juan De Viscas,</t>
    </r>
    <r>
      <rPr>
        <b/>
        <sz val="10"/>
        <rFont val="Arial"/>
        <family val="2"/>
      </rPr>
      <t xml:space="preserve">
Sector: </t>
    </r>
    <r>
      <rPr>
        <sz val="10"/>
        <rFont val="Arial"/>
        <family val="2"/>
      </rPr>
      <t>Cochahuasi - Huancani Km 26+900 - Km 36+900</t>
    </r>
  </si>
  <si>
    <r>
      <t>Red Vial Nacional: PE-1NI,</t>
    </r>
    <r>
      <rPr>
        <sz val="10"/>
        <rFont val="Arial"/>
        <family val="2"/>
      </rPr>
      <t xml:space="preserve">
</t>
    </r>
    <r>
      <rPr>
        <b/>
        <sz val="10"/>
        <rFont val="Arial"/>
        <family val="2"/>
      </rPr>
      <t>Tramo:</t>
    </r>
    <r>
      <rPr>
        <sz val="10"/>
        <rFont val="Arial"/>
        <family val="2"/>
      </rPr>
      <t xml:space="preserve"> Oyotún - Las Florida, 
</t>
    </r>
    <r>
      <rPr>
        <b/>
        <sz val="10"/>
        <rFont val="Arial"/>
        <family val="2"/>
      </rPr>
      <t xml:space="preserve">Sector: </t>
    </r>
    <r>
      <rPr>
        <sz val="10"/>
        <rFont val="Arial"/>
        <family val="2"/>
      </rPr>
      <t>Pte. Macuaco Km 63+100</t>
    </r>
  </si>
  <si>
    <t>-6.802</t>
  </si>
  <si>
    <t>-79.236</t>
  </si>
  <si>
    <t>M23.03.218</t>
  </si>
  <si>
    <r>
      <t xml:space="preserve">La Libertad
</t>
    </r>
    <r>
      <rPr>
        <sz val="10"/>
        <color theme="1"/>
        <rFont val="Arial"/>
        <family val="2"/>
      </rPr>
      <t>Sanchez Carrión/ Huamachuco</t>
    </r>
  </si>
  <si>
    <t>-7.791</t>
  </si>
  <si>
    <t>-77.904</t>
  </si>
  <si>
    <t>M23.03.223</t>
  </si>
  <si>
    <r>
      <t>Red Vial Nacional: PE-3N, 
Tramo</t>
    </r>
    <r>
      <rPr>
        <sz val="10"/>
        <rFont val="Arial"/>
        <family val="2"/>
      </rPr>
      <t xml:space="preserve">: Pte Huarochirí - Molinopampa,  
</t>
    </r>
    <r>
      <rPr>
        <b/>
        <sz val="10"/>
        <rFont val="Arial"/>
        <family val="2"/>
      </rPr>
      <t xml:space="preserve">Sector: </t>
    </r>
    <r>
      <rPr>
        <sz val="10"/>
        <rFont val="Arial"/>
        <family val="2"/>
      </rPr>
      <t>Huarochirí - Yuracmarca - Yungaypampa - Huallanca Km 673+350 - Km 710+500</t>
    </r>
  </si>
  <si>
    <r>
      <t xml:space="preserve">Puno
</t>
    </r>
    <r>
      <rPr>
        <sz val="10"/>
        <color theme="1"/>
        <rFont val="Arial"/>
        <family val="2"/>
      </rPr>
      <t>Puno / Platería</t>
    </r>
  </si>
  <si>
    <r>
      <t xml:space="preserve">La Libertad
</t>
    </r>
    <r>
      <rPr>
        <sz val="10"/>
        <color theme="1"/>
        <rFont val="Arial"/>
        <family val="2"/>
      </rPr>
      <t>Gran Chimú / Cascas</t>
    </r>
  </si>
  <si>
    <r>
      <t>Red Vial Nacional: PE-1NJ,</t>
    </r>
    <r>
      <rPr>
        <sz val="10"/>
        <rFont val="Arial"/>
        <family val="2"/>
      </rPr>
      <t xml:space="preserve">
</t>
    </r>
    <r>
      <rPr>
        <b/>
        <sz val="10"/>
        <rFont val="Arial"/>
        <family val="2"/>
      </rPr>
      <t>Tramo:</t>
    </r>
    <r>
      <rPr>
        <sz val="10"/>
        <rFont val="Arial"/>
        <family val="2"/>
      </rPr>
      <t xml:space="preserve"> Dv. Mochumi - Jayanca, 
</t>
    </r>
    <r>
      <rPr>
        <b/>
        <sz val="10"/>
        <rFont val="Arial"/>
        <family val="2"/>
      </rPr>
      <t>Sector:</t>
    </r>
    <r>
      <rPr>
        <sz val="10"/>
        <rFont val="Arial"/>
        <family val="2"/>
      </rPr>
      <t xml:space="preserve"> Illimo Km 24+600 - Km  24+700</t>
    </r>
  </si>
  <si>
    <r>
      <t xml:space="preserve">Piura
</t>
    </r>
    <r>
      <rPr>
        <sz val="10"/>
        <color theme="1"/>
        <rFont val="Arial"/>
        <family val="2"/>
      </rPr>
      <t>Morropón / Chalaco</t>
    </r>
  </si>
  <si>
    <r>
      <t xml:space="preserve">OBRAINSA Concesión Valle del Zaña
</t>
    </r>
    <r>
      <rPr>
        <sz val="10"/>
        <rFont val="Arial"/>
        <family val="2"/>
      </rPr>
      <t>Comunicación vía telefónica
Sr. César Lluncor Ochoa - Jefe de Ingeniería</t>
    </r>
  </si>
  <si>
    <r>
      <t xml:space="preserve">Áncash
</t>
    </r>
    <r>
      <rPr>
        <sz val="10"/>
        <color theme="1"/>
        <rFont val="Arial"/>
        <family val="2"/>
      </rPr>
      <t>Corongo/ Cusca</t>
    </r>
  </si>
  <si>
    <t>M23.03.226</t>
  </si>
  <si>
    <t>-8.601</t>
  </si>
  <si>
    <t>-77.752</t>
  </si>
  <si>
    <t>M23.03.227</t>
  </si>
  <si>
    <t>M23.03.228</t>
  </si>
  <si>
    <t>M23.03.229</t>
  </si>
  <si>
    <r>
      <t>Red Vial Nacional: PE-30D,
Tramo:</t>
    </r>
    <r>
      <rPr>
        <sz val="10"/>
        <rFont val="Arial"/>
        <family val="2"/>
      </rPr>
      <t xml:space="preserve"> Palpa </t>
    </r>
    <r>
      <rPr>
        <b/>
        <sz val="10"/>
        <rFont val="Arial"/>
        <family val="2"/>
      </rPr>
      <t xml:space="preserve">- </t>
    </r>
    <r>
      <rPr>
        <sz val="10"/>
        <rFont val="Arial"/>
        <family val="2"/>
      </rPr>
      <t>Llauta,</t>
    </r>
    <r>
      <rPr>
        <b/>
        <sz val="10"/>
        <rFont val="Arial"/>
        <family val="2"/>
      </rPr>
      <t xml:space="preserve">
Sector: </t>
    </r>
    <r>
      <rPr>
        <sz val="10"/>
        <rFont val="Arial"/>
        <family val="2"/>
      </rPr>
      <t xml:space="preserve">Tambo Km 17+450 </t>
    </r>
  </si>
  <si>
    <r>
      <t>Red Vial Nacional: PE-30D,
Tramo:</t>
    </r>
    <r>
      <rPr>
        <sz val="10"/>
        <rFont val="Arial"/>
        <family val="2"/>
      </rPr>
      <t xml:space="preserve"> Palpa </t>
    </r>
    <r>
      <rPr>
        <b/>
        <sz val="10"/>
        <rFont val="Arial"/>
        <family val="2"/>
      </rPr>
      <t xml:space="preserve">- </t>
    </r>
    <r>
      <rPr>
        <sz val="10"/>
        <rFont val="Arial"/>
        <family val="2"/>
      </rPr>
      <t>Llauta,</t>
    </r>
    <r>
      <rPr>
        <b/>
        <sz val="10"/>
        <rFont val="Arial"/>
        <family val="2"/>
      </rPr>
      <t xml:space="preserve">
Sector: </t>
    </r>
    <r>
      <rPr>
        <sz val="10"/>
        <rFont val="Arial"/>
        <family val="2"/>
      </rPr>
      <t>Tambo Km 16+700</t>
    </r>
  </si>
  <si>
    <r>
      <t xml:space="preserve">Ica
</t>
    </r>
    <r>
      <rPr>
        <sz val="10"/>
        <color theme="1"/>
        <rFont val="Arial"/>
        <family val="2"/>
      </rPr>
      <t>Palpa / Palpa</t>
    </r>
  </si>
  <si>
    <t>-14.417</t>
  </si>
  <si>
    <t>-75.115</t>
  </si>
  <si>
    <t>-14.423</t>
  </si>
  <si>
    <t>-75.117</t>
  </si>
  <si>
    <t>-14.430</t>
  </si>
  <si>
    <t>-75.122</t>
  </si>
  <si>
    <r>
      <t xml:space="preserve">Ica
</t>
    </r>
    <r>
      <rPr>
        <sz val="10"/>
        <color theme="1"/>
        <rFont val="Arial"/>
        <family val="2"/>
      </rPr>
      <t>Pisco / Huancano</t>
    </r>
  </si>
  <si>
    <t>M23.03.231</t>
  </si>
  <si>
    <t>-13.605</t>
  </si>
  <si>
    <t>-75.627</t>
  </si>
  <si>
    <r>
      <t>Red Vial Nacional: PE-02A,
Tramo:</t>
    </r>
    <r>
      <rPr>
        <sz val="10"/>
        <rFont val="Arial"/>
        <family val="2"/>
      </rPr>
      <t xml:space="preserve"> Dv. Palambla - Cruz Blanca,</t>
    </r>
    <r>
      <rPr>
        <b/>
        <sz val="10"/>
        <rFont val="Arial"/>
        <family val="2"/>
      </rPr>
      <t xml:space="preserve">
Sector:</t>
    </r>
    <r>
      <rPr>
        <sz val="10"/>
        <rFont val="Arial"/>
        <family val="2"/>
      </rPr>
      <t xml:space="preserve"> Las Minas Km 104+500</t>
    </r>
  </si>
  <si>
    <r>
      <t xml:space="preserve">Piura 
</t>
    </r>
    <r>
      <rPr>
        <sz val="10"/>
        <color theme="1"/>
        <rFont val="Arial"/>
        <family val="2"/>
      </rPr>
      <t>Huancabamba / Canchaque</t>
    </r>
  </si>
  <si>
    <t>M23.03.233</t>
  </si>
  <si>
    <t>-5.371</t>
  </si>
  <si>
    <t>-79.567</t>
  </si>
  <si>
    <t>M23.03.236</t>
  </si>
  <si>
    <r>
      <t>Red Vial Nacional: PE-02A,
Tramo:</t>
    </r>
    <r>
      <rPr>
        <sz val="10"/>
        <rFont val="Arial"/>
        <family val="2"/>
      </rPr>
      <t xml:space="preserve"> Dv. Palambla - Cruz Blanca,</t>
    </r>
    <r>
      <rPr>
        <b/>
        <sz val="10"/>
        <rFont val="Arial"/>
        <family val="2"/>
      </rPr>
      <t xml:space="preserve">
Sector:</t>
    </r>
    <r>
      <rPr>
        <sz val="10"/>
        <rFont val="Arial"/>
        <family val="2"/>
      </rPr>
      <t xml:space="preserve"> Las Minas Km 103+800</t>
    </r>
  </si>
  <si>
    <t>Maquinaria de PVN
02 Excavadora
03 Camión volquete</t>
  </si>
  <si>
    <t>-5.368</t>
  </si>
  <si>
    <t>-79.568</t>
  </si>
  <si>
    <t>M23.03.237</t>
  </si>
  <si>
    <r>
      <t>Red Vial Nacional: PE-02A,
Tramo:</t>
    </r>
    <r>
      <rPr>
        <sz val="10"/>
        <rFont val="Arial"/>
        <family val="2"/>
      </rPr>
      <t xml:space="preserve"> Dv. Palambla - Cruz Blanca,</t>
    </r>
    <r>
      <rPr>
        <b/>
        <sz val="10"/>
        <rFont val="Arial"/>
        <family val="2"/>
      </rPr>
      <t xml:space="preserve">
Sector:</t>
    </r>
    <r>
      <rPr>
        <sz val="10"/>
        <rFont val="Arial"/>
        <family val="2"/>
      </rPr>
      <t xml:space="preserve"> Las Minas Km 102+300</t>
    </r>
  </si>
  <si>
    <t>M23.03.238</t>
  </si>
  <si>
    <t>M23.03.239</t>
  </si>
  <si>
    <t>-5.364</t>
  </si>
  <si>
    <t>-79.578</t>
  </si>
  <si>
    <t>-79.580</t>
  </si>
  <si>
    <t>M23.03.210</t>
  </si>
  <si>
    <t>M23.03.241</t>
  </si>
  <si>
    <r>
      <t xml:space="preserve">Red Vial Nacional: PE-3N,
Tramo: </t>
    </r>
    <r>
      <rPr>
        <sz val="10"/>
        <rFont val="Arial"/>
        <family val="2"/>
      </rPr>
      <t>Huancabamba - Dv. Curilcas</t>
    </r>
    <r>
      <rPr>
        <b/>
        <sz val="10"/>
        <rFont val="Arial"/>
        <family val="2"/>
      </rPr>
      <t xml:space="preserve">,  
Sector: </t>
    </r>
    <r>
      <rPr>
        <sz val="10"/>
        <rFont val="Arial"/>
        <family val="2"/>
      </rPr>
      <t>San Juan Km 1844+790 - Km 1844+850</t>
    </r>
  </si>
  <si>
    <t>Maquinaria del Contratista Conservador Consorcio Sondor Vado Grande
01 Retroexcavadora
01 Camión Volquete</t>
  </si>
  <si>
    <t>-4.991</t>
  </si>
  <si>
    <t>-79.504</t>
  </si>
  <si>
    <t>M23.03.247</t>
  </si>
  <si>
    <t>-5.056</t>
  </si>
  <si>
    <t>-79.862</t>
  </si>
  <si>
    <t>-70,022</t>
  </si>
  <si>
    <t>-15,975</t>
  </si>
  <si>
    <t>M23.03.245</t>
  </si>
  <si>
    <r>
      <t xml:space="preserve">Red Vial Nacional: PE-02A,
Tramo: </t>
    </r>
    <r>
      <rPr>
        <sz val="10"/>
        <rFont val="Arial"/>
        <family val="2"/>
      </rPr>
      <t>Dv. Palambla - Cruz Blanca,</t>
    </r>
    <r>
      <rPr>
        <b/>
        <sz val="10"/>
        <rFont val="Arial"/>
        <family val="2"/>
      </rPr>
      <t xml:space="preserve">
Sector: </t>
    </r>
    <r>
      <rPr>
        <sz val="10"/>
        <rFont val="Arial"/>
        <family val="2"/>
      </rPr>
      <t>Pte. Fierro Km 89+000</t>
    </r>
  </si>
  <si>
    <r>
      <t xml:space="preserve">Red Vial Nacional: PE-02A,
Tramo: </t>
    </r>
    <r>
      <rPr>
        <sz val="10"/>
        <rFont val="Arial"/>
        <family val="2"/>
      </rPr>
      <t>Dv. Palambla - Cruz Blanca,</t>
    </r>
    <r>
      <rPr>
        <b/>
        <sz val="10"/>
        <rFont val="Arial"/>
        <family val="2"/>
      </rPr>
      <t xml:space="preserve">
Sector: </t>
    </r>
    <r>
      <rPr>
        <sz val="10"/>
        <rFont val="Arial"/>
        <family val="2"/>
      </rPr>
      <t>La Sullanera Km 93+000</t>
    </r>
  </si>
  <si>
    <r>
      <t>Red Vial Nacional: PE-16A,</t>
    </r>
    <r>
      <rPr>
        <sz val="10"/>
        <rFont val="Arial"/>
        <family val="2"/>
      </rPr>
      <t xml:space="preserve">
</t>
    </r>
    <r>
      <rPr>
        <b/>
        <sz val="10"/>
        <rFont val="Arial"/>
        <family val="2"/>
      </rPr>
      <t>Tramo:</t>
    </r>
    <r>
      <rPr>
        <sz val="10"/>
        <rFont val="Arial"/>
        <family val="2"/>
      </rPr>
      <t xml:space="preserve"> Cañón - Cajatambo, 
</t>
    </r>
    <r>
      <rPr>
        <b/>
        <sz val="10"/>
        <rFont val="Arial"/>
        <family val="2"/>
      </rPr>
      <t>Sector:</t>
    </r>
    <r>
      <rPr>
        <sz val="10"/>
        <rFont val="Arial"/>
        <family val="2"/>
      </rPr>
      <t xml:space="preserve"> Pte. Astobamba Km 138+647</t>
    </r>
  </si>
  <si>
    <r>
      <t xml:space="preserve">OSIPTEL
</t>
    </r>
    <r>
      <rPr>
        <sz val="10"/>
        <rFont val="Arial"/>
        <family val="2"/>
      </rPr>
      <t xml:space="preserve">Comunicación vía correo:
Percy F. Puray Chavez
Supervisor Especialista
Dirección de Fiscalización e Instrucción
Correo: ppuray@osiptel.gob.pe
</t>
    </r>
    <r>
      <rPr>
        <b/>
        <sz val="10"/>
        <rFont val="Arial"/>
        <family val="2"/>
      </rPr>
      <t xml:space="preserve">
CLARO</t>
    </r>
    <r>
      <rPr>
        <sz val="10"/>
        <rFont val="Arial"/>
        <family val="2"/>
      </rPr>
      <t xml:space="preserve">
Comunicación vía correo
Javier Ríos Reyes
</t>
    </r>
    <r>
      <rPr>
        <b/>
        <sz val="10"/>
        <rFont val="Arial"/>
        <family val="2"/>
      </rPr>
      <t/>
    </r>
  </si>
  <si>
    <t>M23.03.255</t>
  </si>
  <si>
    <r>
      <t xml:space="preserve">Piura
</t>
    </r>
    <r>
      <rPr>
        <sz val="10"/>
        <color theme="1"/>
        <rFont val="Arial"/>
        <family val="2"/>
      </rPr>
      <t>Talara / Los Organos</t>
    </r>
  </si>
  <si>
    <r>
      <t xml:space="preserve">Red Vial Nacional: PE-1N,
Tramo: </t>
    </r>
    <r>
      <rPr>
        <sz val="10"/>
        <rFont val="Arial"/>
        <family val="2"/>
      </rPr>
      <t xml:space="preserve">El Alto - Mancora </t>
    </r>
    <r>
      <rPr>
        <b/>
        <sz val="10"/>
        <rFont val="Arial"/>
        <family val="2"/>
      </rPr>
      <t xml:space="preserve">,  
Sector: </t>
    </r>
    <r>
      <rPr>
        <sz val="10"/>
        <rFont val="Arial"/>
        <family val="2"/>
      </rPr>
      <t>Los Organos Km 1163+610 - Km 1163+695.</t>
    </r>
  </si>
  <si>
    <t>-4.185</t>
  </si>
  <si>
    <t>-81.133</t>
  </si>
  <si>
    <t>M23.03.261</t>
  </si>
  <si>
    <r>
      <t xml:space="preserve">La Libertad
</t>
    </r>
    <r>
      <rPr>
        <sz val="10"/>
        <color theme="1"/>
        <rFont val="Arial"/>
        <family val="2"/>
      </rPr>
      <t>Santiago De Chuco / Santiago De Chuco</t>
    </r>
  </si>
  <si>
    <t>-8.122</t>
  </si>
  <si>
    <t>-78.170</t>
  </si>
  <si>
    <r>
      <t>Red Vial Nacional: PE-3N,</t>
    </r>
    <r>
      <rPr>
        <sz val="10"/>
        <rFont val="Arial"/>
        <family val="2"/>
      </rPr>
      <t xml:space="preserve">
</t>
    </r>
    <r>
      <rPr>
        <b/>
        <sz val="10"/>
        <rFont val="Arial"/>
        <family val="2"/>
      </rPr>
      <t xml:space="preserve">Tramo: </t>
    </r>
    <r>
      <rPr>
        <sz val="10"/>
        <rFont val="Arial"/>
        <family val="2"/>
      </rPr>
      <t xml:space="preserve">Mollepata - Angasmarca - Santiago de Chuco , 
</t>
    </r>
    <r>
      <rPr>
        <b/>
        <sz val="10"/>
        <rFont val="Arial"/>
        <family val="2"/>
      </rPr>
      <t>Sector:</t>
    </r>
    <r>
      <rPr>
        <sz val="10"/>
        <rFont val="Arial"/>
        <family val="2"/>
      </rPr>
      <t xml:space="preserve"> Villa Cruz - Santiago De Chuco Km 955+500 - Km 992+100</t>
    </r>
  </si>
  <si>
    <t>M23.03.270</t>
  </si>
  <si>
    <t>-13.380</t>
  </si>
  <si>
    <t>-75.885</t>
  </si>
  <si>
    <r>
      <t xml:space="preserve">Red Vial Nacional: PE-18
Tramo: </t>
    </r>
    <r>
      <rPr>
        <sz val="10"/>
        <rFont val="Arial"/>
        <family val="2"/>
      </rPr>
      <t>OV Rio Seco-Sayan</t>
    </r>
    <r>
      <rPr>
        <b/>
        <sz val="10"/>
        <rFont val="Arial"/>
        <family val="2"/>
      </rPr>
      <t xml:space="preserve">
Sector: </t>
    </r>
    <r>
      <rPr>
        <sz val="10"/>
        <rFont val="Arial"/>
        <family val="2"/>
      </rPr>
      <t>El ahorcado Km 20+100 - Km 20+950</t>
    </r>
  </si>
  <si>
    <t>Maquinaria de PVN
01 Cargador frontal
01 Camión volquete</t>
  </si>
  <si>
    <r>
      <t xml:space="preserve">Áncash
</t>
    </r>
    <r>
      <rPr>
        <sz val="10"/>
        <color theme="1"/>
        <rFont val="Arial"/>
        <family val="2"/>
      </rPr>
      <t>Santa / Chimbote</t>
    </r>
  </si>
  <si>
    <t>M23.03.279</t>
  </si>
  <si>
    <r>
      <rPr>
        <b/>
        <sz val="10"/>
        <color theme="1"/>
        <rFont val="Arial"/>
        <family val="2"/>
      </rPr>
      <t xml:space="preserve">La Libertad
</t>
    </r>
    <r>
      <rPr>
        <sz val="10"/>
        <color theme="1"/>
        <rFont val="Arial"/>
        <family val="2"/>
      </rPr>
      <t>Ascope / Chicama</t>
    </r>
  </si>
  <si>
    <t>-7.729</t>
  </si>
  <si>
    <t>-79.008</t>
  </si>
  <si>
    <r>
      <t xml:space="preserve">Áncash
</t>
    </r>
    <r>
      <rPr>
        <sz val="10"/>
        <color theme="1"/>
        <rFont val="Arial"/>
        <family val="2"/>
      </rPr>
      <t>Santa / Macate</t>
    </r>
  </si>
  <si>
    <t>Maquinaria PVN
01  Retroexcavadora</t>
  </si>
  <si>
    <t>M23.03.280</t>
  </si>
  <si>
    <t>-5.436</t>
  </si>
  <si>
    <r>
      <t xml:space="preserve">Red Vial Nacional: PE-3N
Tramo: </t>
    </r>
    <r>
      <rPr>
        <sz val="10"/>
        <rFont val="Arial"/>
        <family val="2"/>
      </rPr>
      <t xml:space="preserve">Hualampa - Sondor,
</t>
    </r>
    <r>
      <rPr>
        <b/>
        <sz val="10"/>
        <rFont val="Arial"/>
        <family val="2"/>
      </rPr>
      <t xml:space="preserve">Sector: </t>
    </r>
    <r>
      <rPr>
        <sz val="10"/>
        <rFont val="Arial"/>
        <family val="2"/>
      </rPr>
      <t>Ovejerias Km 1716+650 - Km 1717+150</t>
    </r>
  </si>
  <si>
    <t>M23.03.282</t>
  </si>
  <si>
    <r>
      <rPr>
        <b/>
        <sz val="10"/>
        <color theme="1"/>
        <rFont val="Arial"/>
        <family val="2"/>
      </rPr>
      <t xml:space="preserve">Lima
</t>
    </r>
    <r>
      <rPr>
        <sz val="10"/>
        <color theme="1"/>
        <rFont val="Arial"/>
        <family val="2"/>
      </rPr>
      <t>Huaura / Paccho</t>
    </r>
  </si>
  <si>
    <t>Maquinaria PVN
01 Cargador frontal
02 Volquetes</t>
  </si>
  <si>
    <t>-11.000</t>
  </si>
  <si>
    <t>-77.069</t>
  </si>
  <si>
    <t>METRAJE</t>
  </si>
  <si>
    <t>M23.03.283</t>
  </si>
  <si>
    <t>-12.354</t>
  </si>
  <si>
    <t>-76.361</t>
  </si>
  <si>
    <r>
      <t xml:space="preserve">Lima
</t>
    </r>
    <r>
      <rPr>
        <sz val="10"/>
        <color theme="1"/>
        <rFont val="Arial"/>
        <family val="2"/>
      </rPr>
      <t>Cañete / Calango</t>
    </r>
  </si>
  <si>
    <r>
      <t xml:space="preserve">Red Vial Nacional: PE-22A,
Tramo: </t>
    </r>
    <r>
      <rPr>
        <sz val="10"/>
        <rFont val="Arial"/>
        <family val="2"/>
      </rPr>
      <t xml:space="preserve">Checas - San Juan de Viscas,
</t>
    </r>
    <r>
      <rPr>
        <b/>
        <sz val="10"/>
        <rFont val="Arial"/>
        <family val="2"/>
      </rPr>
      <t xml:space="preserve">Sector: </t>
    </r>
    <r>
      <rPr>
        <sz val="10"/>
        <rFont val="Arial"/>
        <family val="2"/>
      </rPr>
      <t>Checas - Pongos Km 53+000 - Km 63+000</t>
    </r>
  </si>
  <si>
    <t>Vías afectadas (Metros)</t>
  </si>
  <si>
    <t>63'</t>
  </si>
  <si>
    <t>50'</t>
  </si>
  <si>
    <t>Dpto</t>
  </si>
  <si>
    <t>Áncash</t>
  </si>
  <si>
    <t>Puente</t>
  </si>
  <si>
    <t>15.03.23</t>
  </si>
  <si>
    <t>Ruta</t>
  </si>
  <si>
    <t>PE-12A</t>
  </si>
  <si>
    <t>PE-1N</t>
  </si>
  <si>
    <t>Afectación a puentes</t>
  </si>
  <si>
    <t xml:space="preserve"> Pte. Tarica</t>
  </si>
  <si>
    <t xml:space="preserve"> Pte. Sechin</t>
  </si>
  <si>
    <t>10.03.23</t>
  </si>
  <si>
    <t>La Leche</t>
  </si>
  <si>
    <t>09.03.23</t>
  </si>
  <si>
    <t>S/N</t>
  </si>
  <si>
    <t>PE-24</t>
  </si>
  <si>
    <t>09.01.23</t>
  </si>
  <si>
    <t>Antiguo Pte</t>
  </si>
  <si>
    <t>PE-5N</t>
  </si>
  <si>
    <t>28.09.22</t>
  </si>
  <si>
    <t>Previsto</t>
  </si>
  <si>
    <t>28.06.21</t>
  </si>
  <si>
    <t>San Alejandro</t>
  </si>
  <si>
    <t>Casmiche</t>
  </si>
  <si>
    <t>PE-10A</t>
  </si>
  <si>
    <t>15.03.19</t>
  </si>
  <si>
    <t>M23.03.288</t>
  </si>
  <si>
    <t>-15,685</t>
  </si>
  <si>
    <t>-70,019</t>
  </si>
  <si>
    <r>
      <rPr>
        <b/>
        <sz val="10"/>
        <rFont val="Arial"/>
        <family val="2"/>
      </rPr>
      <t>COVISUR</t>
    </r>
    <r>
      <rPr>
        <sz val="10"/>
        <rFont val="Arial"/>
        <family val="2"/>
      </rPr>
      <t xml:space="preserve">
Comunicación vía correo:
Operadora de Central de Emergencias
Shirley Alemán
Correo: central@covisur.com.pe</t>
    </r>
  </si>
  <si>
    <t>ABIERTO</t>
  </si>
  <si>
    <r>
      <t xml:space="preserve">Ayacucho
</t>
    </r>
    <r>
      <rPr>
        <sz val="10"/>
        <color theme="1"/>
        <rFont val="Arial"/>
        <family val="2"/>
      </rPr>
      <t>Cangallo / Paras</t>
    </r>
  </si>
  <si>
    <r>
      <t xml:space="preserve">Red Vial Nacional: PE-28A, vía Los Libertadores,
Tramo: </t>
    </r>
    <r>
      <rPr>
        <sz val="10"/>
        <rFont val="Arial"/>
        <family val="2"/>
      </rPr>
      <t>San Clemente - Pte. Suyacuna,</t>
    </r>
    <r>
      <rPr>
        <b/>
        <sz val="10"/>
        <rFont val="Arial"/>
        <family val="2"/>
      </rPr>
      <t xml:space="preserve">
Sector: </t>
    </r>
    <r>
      <rPr>
        <sz val="10"/>
        <rFont val="Arial"/>
        <family val="2"/>
      </rPr>
      <t>Huancano - Pte. Pacra Km 66+000 - Km 84+000</t>
    </r>
  </si>
  <si>
    <t>M23.03.291</t>
  </si>
  <si>
    <r>
      <t>Red Vial Nacional: PE-1S, panamericana sur,</t>
    </r>
    <r>
      <rPr>
        <sz val="10"/>
        <rFont val="Arial"/>
        <family val="2"/>
      </rPr>
      <t xml:space="preserve">
</t>
    </r>
    <r>
      <rPr>
        <b/>
        <sz val="10"/>
        <rFont val="Arial"/>
        <family val="2"/>
      </rPr>
      <t>Tramo:</t>
    </r>
    <r>
      <rPr>
        <sz val="10"/>
        <rFont val="Arial"/>
        <family val="2"/>
      </rPr>
      <t xml:space="preserve"> Dv. Marcona - Dv. Nasca, 
</t>
    </r>
    <r>
      <rPr>
        <b/>
        <sz val="10"/>
        <rFont val="Arial"/>
        <family val="2"/>
      </rPr>
      <t>Sector:</t>
    </r>
    <r>
      <rPr>
        <sz val="10"/>
        <rFont val="Arial"/>
        <family val="2"/>
      </rPr>
      <t xml:space="preserve"> Km 469+300</t>
    </r>
  </si>
  <si>
    <t>-15.027</t>
  </si>
  <si>
    <t>-75.007</t>
  </si>
  <si>
    <t>Maquinaria de PVN
01 Excavadora 
01 Cargador frontal</t>
  </si>
  <si>
    <t>Ninguna</t>
  </si>
  <si>
    <t>CORPAC 
Comunicación vía correo:
Operador COE
Correo: coe-callao@corpac.gob.pe
MTC 
Comunicación via telefonica:
Dirección General de Aeronáutica Civil - DGAC</t>
  </si>
  <si>
    <r>
      <t xml:space="preserve">Ica
</t>
    </r>
    <r>
      <rPr>
        <sz val="10"/>
        <color theme="1"/>
        <rFont val="Arial"/>
        <family val="2"/>
      </rPr>
      <t>Chincha / Alto Laran</t>
    </r>
  </si>
  <si>
    <t>M23.03.213</t>
  </si>
  <si>
    <r>
      <t xml:space="preserve">Cajamarca 
</t>
    </r>
    <r>
      <rPr>
        <sz val="10"/>
        <color theme="1"/>
        <rFont val="Arial"/>
        <family val="2"/>
      </rPr>
      <t>San Ignacio / La Coipa</t>
    </r>
  </si>
  <si>
    <r>
      <t xml:space="preserve">Red Vial Nacional: PE-02B, Tramo: </t>
    </r>
    <r>
      <rPr>
        <sz val="10"/>
        <rFont val="Arial"/>
        <family val="2"/>
      </rPr>
      <t xml:space="preserve">Tamborapa Pueblo - Ambato Tamborapa,
</t>
    </r>
    <r>
      <rPr>
        <b/>
        <sz val="10"/>
        <rFont val="Arial"/>
        <family val="2"/>
      </rPr>
      <t>Sector:</t>
    </r>
    <r>
      <rPr>
        <sz val="10"/>
        <rFont val="Arial"/>
        <family val="2"/>
      </rPr>
      <t xml:space="preserve"> Linderos Km 86+700 - Km 86+720</t>
    </r>
  </si>
  <si>
    <t>-5,386</t>
  </si>
  <si>
    <t>-79.089</t>
  </si>
  <si>
    <t>M23.03.292</t>
  </si>
  <si>
    <r>
      <rPr>
        <b/>
        <sz val="10"/>
        <color theme="1"/>
        <rFont val="Arial"/>
        <family val="2"/>
      </rPr>
      <t xml:space="preserve">Lima
</t>
    </r>
    <r>
      <rPr>
        <sz val="10"/>
        <color theme="1"/>
        <rFont val="Arial"/>
        <family val="2"/>
      </rPr>
      <t>Huarochirí / San Juan de Tantarranche</t>
    </r>
  </si>
  <si>
    <t>-12.105</t>
  </si>
  <si>
    <t>-76.165</t>
  </si>
  <si>
    <t>M23.03.293</t>
  </si>
  <si>
    <t>M23.03.294</t>
  </si>
  <si>
    <r>
      <t xml:space="preserve">Red Vial Nacional: PE-28A, vía Los Libertadores, 
Tramo: </t>
    </r>
    <r>
      <rPr>
        <sz val="10"/>
        <rFont val="Arial"/>
        <family val="2"/>
      </rPr>
      <t>Pte. Suyacuna - Pte. Apacheta,</t>
    </r>
    <r>
      <rPr>
        <b/>
        <sz val="10"/>
        <rFont val="Arial"/>
        <family val="2"/>
      </rPr>
      <t xml:space="preserve">
Sector:</t>
    </r>
    <r>
      <rPr>
        <sz val="10"/>
        <rFont val="Arial"/>
        <family val="2"/>
      </rPr>
      <t xml:space="preserve"> Licapa - Niñacha  Km 217+200 - Km 240+000</t>
    </r>
  </si>
  <si>
    <t>Link:</t>
  </si>
  <si>
    <t>Reporte de afectaciones a vías departamentales y vecinales</t>
  </si>
  <si>
    <t xml:space="preserve">Link: </t>
  </si>
  <si>
    <t>Apoyo en atención de emergencias de Provias Descentralizado</t>
  </si>
  <si>
    <t>M23.03.296</t>
  </si>
  <si>
    <t>Maquinaria de PVN
01 Tractor oruga
03 Camión volquete</t>
  </si>
  <si>
    <t xml:space="preserve">Maquinaria de PVN
01 Excavadora 
</t>
  </si>
  <si>
    <t>Maquinaria de  PVN
01 Cargador frontal
02 Volquetes
01 Excabadora</t>
  </si>
  <si>
    <t>Maquinaria de PVN
01 Cargador frontal</t>
  </si>
  <si>
    <r>
      <t>Red Vial Nacional: PE-3N,</t>
    </r>
    <r>
      <rPr>
        <sz val="10"/>
        <rFont val="Arial"/>
        <family val="2"/>
      </rPr>
      <t xml:space="preserve">
</t>
    </r>
    <r>
      <rPr>
        <b/>
        <sz val="10"/>
        <rFont val="Arial"/>
        <family val="2"/>
      </rPr>
      <t>Tramo:</t>
    </r>
    <r>
      <rPr>
        <sz val="10"/>
        <rFont val="Arial"/>
        <family val="2"/>
      </rPr>
      <t xml:space="preserve"> El Tambo - Campamento Limón, 
</t>
    </r>
    <r>
      <rPr>
        <b/>
        <sz val="10"/>
        <rFont val="Arial"/>
        <family val="2"/>
      </rPr>
      <t>Sector:</t>
    </r>
    <r>
      <rPr>
        <sz val="10"/>
        <rFont val="Arial"/>
        <family val="2"/>
      </rPr>
      <t xml:space="preserve"> Km 1627+800 (Km 63+800 - Km 63+950)</t>
    </r>
  </si>
  <si>
    <t>M23.03.297</t>
  </si>
  <si>
    <r>
      <t xml:space="preserve">Piura
</t>
    </r>
    <r>
      <rPr>
        <sz val="10"/>
        <color theme="1"/>
        <rFont val="Arial"/>
        <family val="2"/>
      </rPr>
      <t>Talara / Parinas</t>
    </r>
  </si>
  <si>
    <t>-4.469</t>
  </si>
  <si>
    <t>-81.200</t>
  </si>
  <si>
    <t>M23.03.299</t>
  </si>
  <si>
    <t>-13.551</t>
  </si>
  <si>
    <t>-75.224</t>
  </si>
  <si>
    <r>
      <t xml:space="preserve">Huancavelica
</t>
    </r>
    <r>
      <rPr>
        <sz val="10"/>
        <color theme="1"/>
        <rFont val="Arial"/>
        <family val="2"/>
      </rPr>
      <t>Huaytará / Huaytará</t>
    </r>
  </si>
  <si>
    <r>
      <t xml:space="preserve">Red Vial Nacional: PE-26
Tramo: </t>
    </r>
    <r>
      <rPr>
        <sz val="10"/>
        <rFont val="Arial"/>
        <family val="2"/>
      </rPr>
      <t xml:space="preserve">Emp-PE-1S(Chincha) - Dv Huachos-Lomo Largo -Plazapata,
</t>
    </r>
    <r>
      <rPr>
        <b/>
        <sz val="10"/>
        <rFont val="Arial"/>
        <family val="2"/>
      </rPr>
      <t xml:space="preserve">Sector:  </t>
    </r>
    <r>
      <rPr>
        <sz val="10"/>
        <rFont val="Arial"/>
        <family val="2"/>
      </rPr>
      <t>Camayatocc-Culebrilla-Huachinga-Marcas-Palca-Vía Arma Km 33+000 - Km 65+000</t>
    </r>
  </si>
  <si>
    <r>
      <t xml:space="preserve">Red Vial Nacional: PE-30D,
Tramo: </t>
    </r>
    <r>
      <rPr>
        <sz val="10"/>
        <rFont val="Arial"/>
        <family val="2"/>
      </rPr>
      <t>Tacarpo - Llauta,</t>
    </r>
    <r>
      <rPr>
        <b/>
        <sz val="10"/>
        <rFont val="Arial"/>
        <family val="2"/>
      </rPr>
      <t xml:space="preserve">
Sector: </t>
    </r>
    <r>
      <rPr>
        <sz val="10"/>
        <rFont val="Arial"/>
        <family val="2"/>
      </rPr>
      <t>Uspa Km 33+500</t>
    </r>
  </si>
  <si>
    <t>PVN
Administración por contrato
Jefatura zonal Cajamarca
Fernando Blas Diaz - Jefe zonal
Correo: fblas@pvn.gob.pe</t>
  </si>
  <si>
    <r>
      <rPr>
        <b/>
        <sz val="10"/>
        <rFont val="Arial"/>
        <family val="2"/>
      </rPr>
      <t>PVN</t>
    </r>
    <r>
      <rPr>
        <sz val="10"/>
        <rFont val="Arial"/>
        <family val="2"/>
      </rPr>
      <t xml:space="preserve">
Administración Directa
Jefatura zonal Piura - Tumbes
Pool Brayner Salguero Calle  - Jefe zonal
Correo: psalguero@pvn.gob.pe</t>
    </r>
  </si>
  <si>
    <r>
      <rPr>
        <b/>
        <sz val="10"/>
        <rFont val="Arial"/>
        <family val="2"/>
      </rPr>
      <t>PVN</t>
    </r>
    <r>
      <rPr>
        <sz val="10"/>
        <rFont val="Arial"/>
        <family val="2"/>
      </rPr>
      <t xml:space="preserve">
Administración Directa
Jefatura zonal Ica       
Jean Pier Moscoso  - Jefe zonal
Correo:acojal@pvn.gob.pe</t>
    </r>
  </si>
  <si>
    <r>
      <rPr>
        <b/>
        <sz val="10"/>
        <rFont val="Arial"/>
        <family val="2"/>
      </rPr>
      <t>PVN</t>
    </r>
    <r>
      <rPr>
        <sz val="10"/>
        <rFont val="Arial"/>
        <family val="2"/>
      </rPr>
      <t xml:space="preserve">
Administración Directa 
Jefatura zonal La Libertad
Carlos Alberto Lapoint Zavala - Jefe zonal
Correo: clapoint@pvn.gob.pe</t>
    </r>
  </si>
  <si>
    <r>
      <rPr>
        <b/>
        <sz val="10"/>
        <rFont val="Arial"/>
        <family val="2"/>
      </rPr>
      <t>PVN</t>
    </r>
    <r>
      <rPr>
        <sz val="10"/>
        <rFont val="Arial"/>
        <family val="2"/>
      </rPr>
      <t xml:space="preserve">
Administración por contrato
Jefatura zonal Lima                  Alfredo Antonio Cojal Del Solar 
Correo:acojal@pvn.gob.pe</t>
    </r>
  </si>
  <si>
    <r>
      <rPr>
        <b/>
        <sz val="10"/>
        <rFont val="Arial"/>
        <family val="2"/>
      </rPr>
      <t>PVN</t>
    </r>
    <r>
      <rPr>
        <sz val="10"/>
        <rFont val="Arial"/>
        <family val="2"/>
      </rPr>
      <t xml:space="preserve">
Administración por Contrato 
Jefatura zonal Áncash
Roger Aguilar Araca - Jefe zonal
Correo: raguilar@pvn.gob.pe</t>
    </r>
  </si>
  <si>
    <r>
      <rPr>
        <b/>
        <sz val="10"/>
        <rFont val="Arial"/>
        <family val="2"/>
      </rPr>
      <t>PVN</t>
    </r>
    <r>
      <rPr>
        <sz val="10"/>
        <rFont val="Arial"/>
        <family val="2"/>
      </rPr>
      <t xml:space="preserve">
Administración Directa 
Jefatura zonal Áncash
Carlos Eduardo Cueva Figueroa - Jefe zonal
Correo: ccueva@pvn.gob.pe</t>
    </r>
  </si>
  <si>
    <r>
      <rPr>
        <b/>
        <sz val="10"/>
        <rFont val="Arial"/>
        <family val="2"/>
      </rPr>
      <t>PVN</t>
    </r>
    <r>
      <rPr>
        <sz val="10"/>
        <rFont val="Arial"/>
        <family val="2"/>
      </rPr>
      <t xml:space="preserve">
Administración por contrato
Jefatura zonal Piura - Tumbes
Pool Brayner Salguero Calle  - Jefe zonal
Correo: psalguero@pvn.gob.pe</t>
    </r>
  </si>
  <si>
    <r>
      <rPr>
        <b/>
        <sz val="10"/>
        <rFont val="Arial"/>
        <family val="2"/>
      </rPr>
      <t>PVN</t>
    </r>
    <r>
      <rPr>
        <sz val="10"/>
        <rFont val="Arial"/>
        <family val="2"/>
      </rPr>
      <t xml:space="preserve">
Administración Directa 
Jefatura zonal Huancavelica
Hebert Taipe Hurtado - Jefe zonal
Correo: htaipe@pvn.gob.pe</t>
    </r>
  </si>
  <si>
    <r>
      <rPr>
        <b/>
        <sz val="10"/>
        <rFont val="Arial"/>
        <family val="2"/>
      </rPr>
      <t>PVN</t>
    </r>
    <r>
      <rPr>
        <sz val="10"/>
        <rFont val="Arial"/>
        <family val="2"/>
      </rPr>
      <t xml:space="preserve">
Administración Directa 
Jefatura zonal  Ica                              Jean Pier Moscoso 
Correo: acojal@pvn.gob.pe</t>
    </r>
  </si>
  <si>
    <r>
      <rPr>
        <b/>
        <sz val="10"/>
        <rFont val="Arial"/>
        <family val="2"/>
      </rPr>
      <t>PVN</t>
    </r>
    <r>
      <rPr>
        <sz val="10"/>
        <rFont val="Arial"/>
        <family val="2"/>
      </rPr>
      <t xml:space="preserve">
Administración Directa
Jefatura zonal  Ica                              Jean Pier Moscoso 
Correo: acojal@pvn.gob.pe</t>
    </r>
  </si>
  <si>
    <r>
      <rPr>
        <b/>
        <sz val="10"/>
        <rFont val="Arial"/>
        <family val="2"/>
      </rPr>
      <t>PVN</t>
    </r>
    <r>
      <rPr>
        <sz val="10"/>
        <rFont val="Arial"/>
        <family val="2"/>
      </rPr>
      <t xml:space="preserve">
Administración por contrato
Jefatura zonal Lima
Alfredo Antonio Cojal Del Solar - Jefe zonal
Correo: acojal@pvn.gob.pe</t>
    </r>
  </si>
  <si>
    <r>
      <rPr>
        <b/>
        <sz val="10"/>
        <rFont val="Arial"/>
        <family val="2"/>
      </rPr>
      <t>PVN</t>
    </r>
    <r>
      <rPr>
        <sz val="10"/>
        <rFont val="Arial"/>
        <family val="2"/>
      </rPr>
      <t xml:space="preserve">
Administración Directa 
Jefatura zonal La Libertad
Carlos Alberto Lapoint Zavala
Correo: clapoint@pvn.gob.pe
</t>
    </r>
  </si>
  <si>
    <r>
      <rPr>
        <b/>
        <sz val="10"/>
        <rFont val="Arial"/>
        <family val="2"/>
      </rPr>
      <t>PVN</t>
    </r>
    <r>
      <rPr>
        <sz val="10"/>
        <rFont val="Arial"/>
        <family val="2"/>
      </rPr>
      <t xml:space="preserve">
Administración Directa
Jefatura zonal Lima                Alfredo Antonio Cojal Del Solar 
Correo:acojal@pvn.gob.pe</t>
    </r>
  </si>
  <si>
    <r>
      <rPr>
        <b/>
        <sz val="10"/>
        <rFont val="Arial"/>
        <family val="2"/>
      </rPr>
      <t>PVN</t>
    </r>
    <r>
      <rPr>
        <sz val="10"/>
        <rFont val="Arial"/>
        <family val="2"/>
      </rPr>
      <t xml:space="preserve">
Administración por contrato 
Jefatura zonal Cajamarca
Ronald Luis Moreno Huaman  - Jefe zonal
Correo: rlmoreno@pvn.gob.pe</t>
    </r>
  </si>
  <si>
    <r>
      <rPr>
        <b/>
        <sz val="10"/>
        <rFont val="Arial"/>
        <family val="2"/>
      </rPr>
      <t>PVN</t>
    </r>
    <r>
      <rPr>
        <sz val="10"/>
        <rFont val="Arial"/>
        <family val="2"/>
      </rPr>
      <t xml:space="preserve">
Administración Directa 
Jefatura zonal Junín - Pasco
Raul Alexei Corilla Nuñez  - Jefe zonal
Correo: rcorilla@pvn.gob.pe</t>
    </r>
  </si>
  <si>
    <r>
      <rPr>
        <b/>
        <sz val="10"/>
        <rFont val="Arial"/>
        <family val="2"/>
      </rPr>
      <t>PVN</t>
    </r>
    <r>
      <rPr>
        <sz val="10"/>
        <rFont val="Arial"/>
        <family val="2"/>
      </rPr>
      <t xml:space="preserve">
Administración Directa
Jefatura zonal Huánuco
Carlos Alberto Davila Rivadeneyra - Jefe zonal
Correo: cdavila@pvn.gob.pe</t>
    </r>
  </si>
  <si>
    <t>M23.03.303</t>
  </si>
  <si>
    <r>
      <t>Piura</t>
    </r>
    <r>
      <rPr>
        <sz val="10"/>
        <color theme="1"/>
        <rFont val="Arial"/>
        <family val="2"/>
      </rPr>
      <t xml:space="preserve">
Sechura / Sechura</t>
    </r>
  </si>
  <si>
    <t xml:space="preserve">
</t>
  </si>
  <si>
    <t>-5.976</t>
  </si>
  <si>
    <t>M23.03.304</t>
  </si>
  <si>
    <r>
      <t>Red Vial Nacional: PE-3SF,</t>
    </r>
    <r>
      <rPr>
        <sz val="10"/>
        <color theme="1"/>
        <rFont val="Arial"/>
        <family val="2"/>
      </rPr>
      <t xml:space="preserve">
</t>
    </r>
    <r>
      <rPr>
        <b/>
        <sz val="10"/>
        <color theme="1"/>
        <rFont val="Arial"/>
        <family val="2"/>
      </rPr>
      <t>Tramo:</t>
    </r>
    <r>
      <rPr>
        <sz val="10"/>
        <color theme="1"/>
        <rFont val="Arial"/>
        <family val="2"/>
      </rPr>
      <t xml:space="preserve"> Chinchaypujio - Cotabambas,
</t>
    </r>
    <r>
      <rPr>
        <b/>
        <sz val="10"/>
        <color theme="1"/>
        <rFont val="Arial"/>
        <family val="2"/>
      </rPr>
      <t>Sector:</t>
    </r>
    <r>
      <rPr>
        <sz val="10"/>
        <color theme="1"/>
        <rFont val="Arial"/>
        <family val="2"/>
      </rPr>
      <t xml:space="preserve"> Cochapata Km 341+240 - km 341+340</t>
    </r>
  </si>
  <si>
    <t>-13.720</t>
  </si>
  <si>
    <t>-72.348</t>
  </si>
  <si>
    <r>
      <t>Apurímac</t>
    </r>
    <r>
      <rPr>
        <sz val="10"/>
        <color theme="1"/>
        <rFont val="Arial"/>
        <family val="2"/>
      </rPr>
      <t xml:space="preserve">
Cotabamba / Cotabambas</t>
    </r>
  </si>
  <si>
    <r>
      <t xml:space="preserve">PVN
</t>
    </r>
    <r>
      <rPr>
        <sz val="10"/>
        <rFont val="Arial"/>
        <family val="2"/>
      </rPr>
      <t>Administración por contrato
Jefatura zonal Ayacucho
Gary Filio Ricalde Tinoco - Jefe zonal
Correo: gricalde@pvn.gob.pe</t>
    </r>
  </si>
  <si>
    <t>M23.03.306</t>
  </si>
  <si>
    <t>Maquinaria de PVN
01 Retroexcavadora
01 Camión Volquete</t>
  </si>
  <si>
    <t>-5.033</t>
  </si>
  <si>
    <t>-79.831</t>
  </si>
  <si>
    <r>
      <rPr>
        <b/>
        <sz val="10"/>
        <rFont val="Arial"/>
        <family val="2"/>
      </rPr>
      <t>PVN</t>
    </r>
    <r>
      <rPr>
        <sz val="10"/>
        <rFont val="Arial"/>
        <family val="2"/>
      </rPr>
      <t xml:space="preserve">
Administración por contrato
Jefatura zonal Puno
Roger Aguilar Araca - Jefe zonal
Correo: raguilar@pvn.gob.pe</t>
    </r>
  </si>
  <si>
    <t>M23.03.308</t>
  </si>
  <si>
    <r>
      <t>Red Vial Nacional: PE-04,</t>
    </r>
    <r>
      <rPr>
        <sz val="10"/>
        <color theme="1"/>
        <rFont val="Arial"/>
        <family val="2"/>
      </rPr>
      <t xml:space="preserve">
</t>
    </r>
    <r>
      <rPr>
        <b/>
        <sz val="10"/>
        <color theme="1"/>
        <rFont val="Arial"/>
        <family val="2"/>
      </rPr>
      <t>Tramo:</t>
    </r>
    <r>
      <rPr>
        <sz val="10"/>
        <color theme="1"/>
        <rFont val="Arial"/>
        <family val="2"/>
      </rPr>
      <t xml:space="preserve"> Emp. PE-1N (el cruce) Dv. Sechura (PE-1NK)
</t>
    </r>
    <r>
      <rPr>
        <b/>
        <sz val="10"/>
        <color theme="1"/>
        <rFont val="Arial"/>
        <family val="2"/>
      </rPr>
      <t>Sector:</t>
    </r>
    <r>
      <rPr>
        <sz val="10"/>
        <color theme="1"/>
        <rFont val="Arial"/>
        <family val="2"/>
      </rPr>
      <t xml:space="preserve"> La Mina Km 6+000 - Km 6+100</t>
    </r>
  </si>
  <si>
    <t>-5.182</t>
  </si>
  <si>
    <t>-79.970</t>
  </si>
  <si>
    <r>
      <t xml:space="preserve">PVN
</t>
    </r>
    <r>
      <rPr>
        <sz val="10"/>
        <rFont val="Arial"/>
        <family val="2"/>
      </rPr>
      <t>Administración Directa
Jefatura zonal Piura - Tumbes
Pool Brayner Salguero Calle  - Jefe zonal
Correo: psalguero@pvn.gob.pe</t>
    </r>
  </si>
  <si>
    <r>
      <rPr>
        <b/>
        <sz val="10"/>
        <rFont val="Arial"/>
        <family val="2"/>
      </rPr>
      <t>PVN</t>
    </r>
    <r>
      <rPr>
        <sz val="10"/>
        <rFont val="Arial"/>
        <family val="2"/>
      </rPr>
      <t xml:space="preserve">
Administración Directa 
Jefatura zonal Piura - Tumbes
Pool Brayner Salguero Calle  - Jefe zonal
Correo: psalguero@pvn.gob.pe</t>
    </r>
  </si>
  <si>
    <t>M23.03.242</t>
  </si>
  <si>
    <t>-15.692</t>
  </si>
  <si>
    <t>-70.594</t>
  </si>
  <si>
    <t>M23.03.309</t>
  </si>
  <si>
    <r>
      <t xml:space="preserve">Cajamarca
</t>
    </r>
    <r>
      <rPr>
        <sz val="10"/>
        <color theme="1"/>
        <rFont val="Arial"/>
        <family val="2"/>
      </rPr>
      <t>Contumaza / Contumaza</t>
    </r>
  </si>
  <si>
    <r>
      <t xml:space="preserve">Red Vial Nacional: PE-3S, 
Tramo: </t>
    </r>
    <r>
      <rPr>
        <sz val="10"/>
        <rFont val="Arial"/>
        <family val="2"/>
      </rPr>
      <t xml:space="preserve">Puno - Desaguadero, </t>
    </r>
    <r>
      <rPr>
        <b/>
        <sz val="10"/>
        <rFont val="Arial"/>
        <family val="2"/>
      </rPr>
      <t xml:space="preserve">
Sector: </t>
    </r>
    <r>
      <rPr>
        <sz val="10"/>
        <rFont val="Arial"/>
        <family val="2"/>
      </rPr>
      <t>Puente Ilave Km 1411+755 - Km 1505+486</t>
    </r>
  </si>
  <si>
    <t>-15.841</t>
  </si>
  <si>
    <t>-70.033</t>
  </si>
  <si>
    <t>M23.02.190</t>
  </si>
  <si>
    <t>Maquinaria de PVN
01 ractor Neumatico
01 Cargador Frontal
01 Camión Volquete</t>
  </si>
  <si>
    <t>-7.327</t>
  </si>
  <si>
    <t>-78.796</t>
  </si>
  <si>
    <r>
      <t xml:space="preserve">Red Vial Nacional: PE-1NF,
Tramo: </t>
    </r>
    <r>
      <rPr>
        <sz val="10"/>
        <rFont val="Arial"/>
        <family val="2"/>
      </rPr>
      <t>Contumaza - Chilete,</t>
    </r>
    <r>
      <rPr>
        <b/>
        <sz val="10"/>
        <rFont val="Arial"/>
        <family val="2"/>
      </rPr>
      <t xml:space="preserve">
Sector: </t>
    </r>
    <r>
      <rPr>
        <sz val="10"/>
        <rFont val="Arial"/>
        <family val="2"/>
      </rPr>
      <t>La Cuchilla - Señorita Km 126+050 - Km 132+300</t>
    </r>
  </si>
  <si>
    <r>
      <t xml:space="preserve">Ayacucho
</t>
    </r>
    <r>
      <rPr>
        <sz val="10"/>
        <color theme="1"/>
        <rFont val="Arial"/>
        <family val="2"/>
      </rPr>
      <t>Huanca Sancos  / Sancos</t>
    </r>
  </si>
  <si>
    <t>M23.03.311</t>
  </si>
  <si>
    <r>
      <rPr>
        <b/>
        <sz val="10"/>
        <rFont val="Arial"/>
        <family val="2"/>
      </rPr>
      <t>PVN</t>
    </r>
    <r>
      <rPr>
        <sz val="10"/>
        <rFont val="Arial"/>
        <family val="2"/>
      </rPr>
      <t xml:space="preserve">
Administración por contrato
Jefatura zonal  Ica                       Jean Pier Moscoso 
Correo: acojal@pvn.gob.pe</t>
    </r>
  </si>
  <si>
    <r>
      <rPr>
        <b/>
        <sz val="10"/>
        <rFont val="Arial"/>
        <family val="2"/>
      </rPr>
      <t>PVN</t>
    </r>
    <r>
      <rPr>
        <sz val="10"/>
        <rFont val="Arial"/>
        <family val="2"/>
      </rPr>
      <t xml:space="preserve">
Administración Directa 
Jefatura zonal La Libertad
Carlos Alberto Lapoint Zavala - Jefe zonal
Correo: clapoint@pvn.gob.pe
</t>
    </r>
  </si>
  <si>
    <t>-13.927</t>
  </si>
  <si>
    <t>-74.345</t>
  </si>
  <si>
    <r>
      <t xml:space="preserve">Red Vial Nacional: PE30D, Tramo: </t>
    </r>
    <r>
      <rPr>
        <sz val="10"/>
        <rFont val="Arial"/>
        <family val="2"/>
      </rPr>
      <t xml:space="preserve">Huanca Sancos  - Pampa Callango,
</t>
    </r>
    <r>
      <rPr>
        <b/>
        <sz val="10"/>
        <rFont val="Arial"/>
        <family val="2"/>
      </rPr>
      <t>Sector:</t>
    </r>
    <r>
      <rPr>
        <sz val="10"/>
        <rFont val="Arial"/>
        <family val="2"/>
      </rPr>
      <t xml:space="preserve"> Huanca Sancos  Km 171+482 - Km 171+492</t>
    </r>
  </si>
  <si>
    <r>
      <rPr>
        <b/>
        <sz val="10"/>
        <rFont val="Arial"/>
        <family val="2"/>
      </rPr>
      <t>PVN</t>
    </r>
    <r>
      <rPr>
        <sz val="10"/>
        <rFont val="Arial"/>
        <family val="2"/>
      </rPr>
      <t xml:space="preserve">
Administración por Directa
Jefatura zonal Huánuco                 Alfredo Carlos Davila Rivadeneyra 
Correo:acojal@pvn.gob.pe</t>
    </r>
  </si>
  <si>
    <r>
      <t xml:space="preserve">Arequipa
</t>
    </r>
    <r>
      <rPr>
        <sz val="10"/>
        <color theme="1"/>
        <rFont val="Arial"/>
        <family val="2"/>
      </rPr>
      <t>Caraveli / Chala</t>
    </r>
  </si>
  <si>
    <r>
      <t>PVN</t>
    </r>
    <r>
      <rPr>
        <sz val="10"/>
        <rFont val="Arial"/>
        <family val="2"/>
      </rPr>
      <t xml:space="preserve">
Administración por contrato
Jefatura zonal  Ica                              Jean Pier Moscoso 
Correo: acojal@pvn.gob.pe</t>
    </r>
  </si>
  <si>
    <t>-15.862</t>
  </si>
  <si>
    <t>-74.204</t>
  </si>
  <si>
    <t>M23.03.314</t>
  </si>
  <si>
    <t>-80.657</t>
  </si>
  <si>
    <t>-5.250</t>
  </si>
  <si>
    <t>M23.03.316</t>
  </si>
  <si>
    <r>
      <t xml:space="preserve">Piura
</t>
    </r>
    <r>
      <rPr>
        <sz val="10"/>
        <color theme="1"/>
        <rFont val="Arial"/>
        <family val="2"/>
      </rPr>
      <t>Piura / Catacaos</t>
    </r>
  </si>
  <si>
    <t>M23.03.317</t>
  </si>
  <si>
    <r>
      <rPr>
        <b/>
        <sz val="10"/>
        <color theme="1"/>
        <rFont val="Arial"/>
        <family val="2"/>
      </rPr>
      <t xml:space="preserve">Lima
</t>
    </r>
    <r>
      <rPr>
        <sz val="10"/>
        <color theme="1"/>
        <rFont val="Arial"/>
        <family val="2"/>
      </rPr>
      <t>Barranca / Paramonga</t>
    </r>
  </si>
  <si>
    <r>
      <rPr>
        <b/>
        <sz val="10"/>
        <rFont val="Arial"/>
        <family val="2"/>
      </rPr>
      <t xml:space="preserve">PVN
</t>
    </r>
    <r>
      <rPr>
        <sz val="10"/>
        <rFont val="Arial"/>
        <family val="2"/>
      </rPr>
      <t>Administración Directa 
Jefatura zonal Áncash
Carlos Eduardo Cueva Figueroa - Jefe zonal
Correo: ccueva@pvn.gob.pe</t>
    </r>
  </si>
  <si>
    <r>
      <rPr>
        <b/>
        <sz val="10"/>
        <rFont val="Arial"/>
        <family val="2"/>
      </rPr>
      <t xml:space="preserve">PVN
</t>
    </r>
    <r>
      <rPr>
        <sz val="10"/>
        <rFont val="Arial"/>
        <family val="2"/>
      </rPr>
      <t>Administración por contrato
Jefatura zonal Puno
Roger Aguilar Araca - Jefe zonal
Correo: raguilar@pvn.gob.pe</t>
    </r>
  </si>
  <si>
    <r>
      <t xml:space="preserve">
Red Vial Nacional: PE-34A, 
Tramo: </t>
    </r>
    <r>
      <rPr>
        <sz val="10"/>
        <rFont val="Arial"/>
        <family val="2"/>
      </rPr>
      <t xml:space="preserve">Santa Lucía - Juliaca, 
</t>
    </r>
    <r>
      <rPr>
        <b/>
        <sz val="10"/>
        <rFont val="Arial"/>
        <family val="2"/>
      </rPr>
      <t>Sector:</t>
    </r>
    <r>
      <rPr>
        <sz val="10"/>
        <rFont val="Arial"/>
        <family val="2"/>
      </rPr>
      <t xml:space="preserve"> Km 238+901 - Km 239+000, Km 270+801 - Km 271+200, Km 296+500 - Km 296+630</t>
    </r>
  </si>
  <si>
    <r>
      <t xml:space="preserve">Red Vial Nacional: PE-16,
Tramo: </t>
    </r>
    <r>
      <rPr>
        <sz val="10"/>
        <rFont val="Arial"/>
        <family val="2"/>
      </rPr>
      <t xml:space="preserve">Pativilca - Conococha, 
</t>
    </r>
    <r>
      <rPr>
        <b/>
        <sz val="10"/>
        <rFont val="Arial"/>
        <family val="2"/>
      </rPr>
      <t xml:space="preserve">Sector: </t>
    </r>
    <r>
      <rPr>
        <sz val="10"/>
        <rFont val="Arial"/>
        <family val="2"/>
      </rPr>
      <t>Haricanga - Puente San Marcos Km 21+000 - Km 47+000</t>
    </r>
  </si>
  <si>
    <r>
      <t xml:space="preserve">Red Vial Nacional: PE-18,
Tramo: </t>
    </r>
    <r>
      <rPr>
        <sz val="10"/>
        <rFont val="Arial"/>
        <family val="2"/>
      </rPr>
      <t xml:space="preserve">Sayán - Churín, 
</t>
    </r>
    <r>
      <rPr>
        <b/>
        <sz val="10"/>
        <rFont val="Arial"/>
        <family val="2"/>
      </rPr>
      <t xml:space="preserve">Sector: </t>
    </r>
    <r>
      <rPr>
        <sz val="10"/>
        <rFont val="Arial"/>
        <family val="2"/>
      </rPr>
      <t>Picunche Km 72+000 - Km 77+900</t>
    </r>
  </si>
  <si>
    <r>
      <t xml:space="preserve">Red Vial Nacional: PE-20A,
Tramo: </t>
    </r>
    <r>
      <rPr>
        <sz val="10"/>
        <rFont val="Arial"/>
        <family val="2"/>
      </rPr>
      <t>Lima - Canta,</t>
    </r>
    <r>
      <rPr>
        <b/>
        <sz val="10"/>
        <rFont val="Arial"/>
        <family val="2"/>
      </rPr>
      <t xml:space="preserve"> 
Sector: </t>
    </r>
    <r>
      <rPr>
        <sz val="10"/>
        <rFont val="Arial"/>
        <family val="2"/>
      </rPr>
      <t>San Buenaventura Km.79+650 -79+670</t>
    </r>
  </si>
  <si>
    <t>M23.03.321</t>
  </si>
  <si>
    <r>
      <rPr>
        <b/>
        <sz val="10"/>
        <rFont val="Arial"/>
        <family val="2"/>
      </rPr>
      <t>PVN</t>
    </r>
    <r>
      <rPr>
        <sz val="10"/>
        <rFont val="Arial"/>
        <family val="2"/>
      </rPr>
      <t xml:space="preserve">
Administración Directa
Jefatura zonal Ucayali
Carlos Davila Rivadeneyra  - Jefe zonal
Correo: cdavila@pvn.gob.pe</t>
    </r>
  </si>
  <si>
    <r>
      <rPr>
        <b/>
        <sz val="10"/>
        <rFont val="Arial"/>
        <family val="2"/>
      </rPr>
      <t>PVN</t>
    </r>
    <r>
      <rPr>
        <sz val="10"/>
        <rFont val="Arial"/>
        <family val="2"/>
      </rPr>
      <t xml:space="preserve">
Administración por contrato
Jefatura zonal Ucayali
Carlos Davila Rivadeneyra  - Jefe zonal
Correo: cdavila@pvn.gob.pe</t>
    </r>
  </si>
  <si>
    <r>
      <rPr>
        <b/>
        <sz val="10"/>
        <rFont val="Arial"/>
        <family val="2"/>
      </rPr>
      <t>PVN</t>
    </r>
    <r>
      <rPr>
        <sz val="10"/>
        <rFont val="Arial"/>
        <family val="2"/>
      </rPr>
      <t xml:space="preserve">
Administración por contrato
Administración por contrato
Jefatura zonal Puno
Roger Aguilar Araca - Jefe zonal
Correo: raguilar@pvn.gob.pe</t>
    </r>
  </si>
  <si>
    <r>
      <rPr>
        <b/>
        <sz val="10"/>
        <rFont val="Arial"/>
        <family val="2"/>
      </rPr>
      <t>PVN</t>
    </r>
    <r>
      <rPr>
        <sz val="10"/>
        <rFont val="Arial"/>
        <family val="2"/>
      </rPr>
      <t xml:space="preserve">
Administración Directa 
Jefatura zonal Cusco - Apurímac
Jaime Leonardo Huaman Cabrera - Jefe zonal
Correo: jluaman@pvn.gob.pe</t>
    </r>
  </si>
  <si>
    <r>
      <rPr>
        <b/>
        <sz val="10"/>
        <rFont val="Arial"/>
        <family val="2"/>
      </rPr>
      <t>PVN</t>
    </r>
    <r>
      <rPr>
        <sz val="10"/>
        <rFont val="Arial"/>
        <family val="2"/>
      </rPr>
      <t xml:space="preserve">
Administración Directa
Jefatura zonal Huánuco
Carlos Davila Rivadeneyra  - Jefe zonal
Correo: cdavila@pvn.gob.pe</t>
    </r>
  </si>
  <si>
    <r>
      <rPr>
        <b/>
        <sz val="10"/>
        <rFont val="Arial"/>
        <family val="2"/>
      </rPr>
      <t>PVN</t>
    </r>
    <r>
      <rPr>
        <sz val="10"/>
        <rFont val="Arial"/>
        <family val="2"/>
      </rPr>
      <t xml:space="preserve">
Administración Directa
Jefatura zonal Amazonas
Wilder Vasquez Amambal - Jefe zonal
Correo: wvasqueza@pvn.gob.pe</t>
    </r>
  </si>
  <si>
    <r>
      <rPr>
        <b/>
        <sz val="10"/>
        <rFont val="Arial"/>
        <family val="2"/>
      </rPr>
      <t>PVN</t>
    </r>
    <r>
      <rPr>
        <sz val="10"/>
        <rFont val="Arial"/>
        <family val="2"/>
      </rPr>
      <t xml:space="preserve">
Administración Directa
Jefatura zonal Áncash
Carlos Eduardo Cueva Figueroa  - Jefe zonal
Correo: ccueva@pvn.gob.pe</t>
    </r>
  </si>
  <si>
    <r>
      <rPr>
        <b/>
        <sz val="10"/>
        <rFont val="Arial"/>
        <family val="2"/>
      </rPr>
      <t>PVN</t>
    </r>
    <r>
      <rPr>
        <sz val="10"/>
        <rFont val="Arial"/>
        <family val="2"/>
      </rPr>
      <t xml:space="preserve">
Administración Directa
Jefatura zonal Lambayeque
Berenita del Rosario Rodriguez - Jefe zonal
Correo: brodriguez@pvn.gob.pe</t>
    </r>
  </si>
  <si>
    <r>
      <rPr>
        <b/>
        <sz val="10"/>
        <rFont val="Arial"/>
        <family val="2"/>
      </rPr>
      <t>PVN</t>
    </r>
    <r>
      <rPr>
        <sz val="10"/>
        <rFont val="Arial"/>
        <family val="2"/>
      </rPr>
      <t xml:space="preserve">
Administración Directa 
Jefatura zonal Lambayeque
Berenita Del Rosario Rodriguez - Jefe zonal
Correo: clapoint@pvn.gob.pe</t>
    </r>
  </si>
  <si>
    <r>
      <rPr>
        <b/>
        <sz val="10"/>
        <rFont val="Arial"/>
        <family val="2"/>
      </rPr>
      <t>PVN</t>
    </r>
    <r>
      <rPr>
        <sz val="10"/>
        <rFont val="Arial"/>
        <family val="2"/>
      </rPr>
      <t xml:space="preserve">
Administración Directa 
Jefatura zonal Huancavelica
Hebert Taipe Hurtado  - Jefe zonal
Correo: htaipe@pvn.gob.pe</t>
    </r>
  </si>
  <si>
    <r>
      <rPr>
        <b/>
        <sz val="10"/>
        <rFont val="Arial"/>
        <family val="2"/>
      </rPr>
      <t>PVN</t>
    </r>
    <r>
      <rPr>
        <sz val="10"/>
        <rFont val="Arial"/>
        <family val="2"/>
      </rPr>
      <t xml:space="preserve">
Administración Directa 
Jefatura  Zonal Áncash 
Carlos Eduardo Cueva Figueroa - Jefe zonal
Correo: ccueva@pvn.gob.pe</t>
    </r>
  </si>
  <si>
    <r>
      <rPr>
        <b/>
        <sz val="10"/>
        <rFont val="Arial"/>
        <family val="2"/>
      </rPr>
      <t>PVN</t>
    </r>
    <r>
      <rPr>
        <sz val="10"/>
        <rFont val="Arial"/>
        <family val="2"/>
      </rPr>
      <t xml:space="preserve">
Administración Directa
Jefatura zonal  Ica                              Jean Pier Moscoso 
Correo: acojal@pvn.gob.pee</t>
    </r>
  </si>
  <si>
    <r>
      <rPr>
        <b/>
        <sz val="10"/>
        <rFont val="Arial"/>
        <family val="2"/>
      </rPr>
      <t xml:space="preserve">PVN
</t>
    </r>
    <r>
      <rPr>
        <sz val="10"/>
        <rFont val="Arial"/>
        <family val="2"/>
      </rPr>
      <t>Administración por contrato
Jefatura zonal Ucayali
Carlos Davila Rivadeneyra  - Jefe zonal
Correo: cdavila@pvn.gob.pe</t>
    </r>
  </si>
  <si>
    <t>-8.854</t>
  </si>
  <si>
    <t>-75.148</t>
  </si>
  <si>
    <r>
      <t xml:space="preserve">Huánuco 
</t>
    </r>
    <r>
      <rPr>
        <sz val="10"/>
        <color theme="1"/>
        <rFont val="Arial"/>
        <family val="2"/>
      </rPr>
      <t>Puerto Inca / Codo del Pozuzo</t>
    </r>
  </si>
  <si>
    <r>
      <t xml:space="preserve">Red Vial Nacional: PE-5NA,
Tramo: </t>
    </r>
    <r>
      <rPr>
        <sz val="10"/>
        <rFont val="Arial"/>
        <family val="2"/>
      </rPr>
      <t xml:space="preserve">Pozuzo -  Codo de Pozuzo, </t>
    </r>
    <r>
      <rPr>
        <b/>
        <sz val="10"/>
        <rFont val="Arial"/>
        <family val="2"/>
      </rPr>
      <t xml:space="preserve"> 
Sector: </t>
    </r>
    <r>
      <rPr>
        <sz val="10"/>
        <rFont val="Arial"/>
        <family val="2"/>
      </rPr>
      <t>Cocina 2 Km 149+660 - Km 149+690</t>
    </r>
  </si>
  <si>
    <t>M23.03.322</t>
  </si>
  <si>
    <t xml:space="preserve">Maquinaria de PVN
01 Excavadora
</t>
  </si>
  <si>
    <t>-9.892</t>
  </si>
  <si>
    <t>-75.535</t>
  </si>
  <si>
    <r>
      <t>Ica</t>
    </r>
    <r>
      <rPr>
        <sz val="10"/>
        <color theme="1"/>
        <rFont val="Arial"/>
        <family val="2"/>
      </rPr>
      <t xml:space="preserve">
Nazca / Marcona</t>
    </r>
  </si>
  <si>
    <r>
      <t xml:space="preserve">Red Vial Nacional: PE-5N, 
Tramo: </t>
    </r>
    <r>
      <rPr>
        <sz val="10"/>
        <rFont val="Arial"/>
        <family val="2"/>
      </rPr>
      <t>San Alejandro - Neshuya,</t>
    </r>
    <r>
      <rPr>
        <b/>
        <sz val="10"/>
        <rFont val="Arial"/>
        <family val="2"/>
      </rPr>
      <t xml:space="preserve"> 
Sector:</t>
    </r>
    <r>
      <rPr>
        <sz val="10"/>
        <rFont val="Arial"/>
        <family val="2"/>
      </rPr>
      <t xml:space="preserve"> Nuevo Horizonte Km 340+560 - km 340+980</t>
    </r>
  </si>
  <si>
    <r>
      <rPr>
        <u/>
        <sz val="10"/>
        <rFont val="Arial"/>
        <family val="2"/>
      </rPr>
      <t>Aeropuerto:</t>
    </r>
    <r>
      <rPr>
        <sz val="10"/>
        <rFont val="Arial"/>
        <family val="2"/>
      </rPr>
      <t xml:space="preserve">
Huánuco</t>
    </r>
  </si>
  <si>
    <r>
      <t xml:space="preserve">Red Vial Nacional: PE-12,
Tramo: </t>
    </r>
    <r>
      <rPr>
        <sz val="10"/>
        <rFont val="Arial"/>
        <family val="2"/>
      </rPr>
      <t xml:space="preserve">Santa - Chuquicara,  </t>
    </r>
    <r>
      <rPr>
        <b/>
        <sz val="10"/>
        <rFont val="Arial"/>
        <family val="2"/>
      </rPr>
      <t xml:space="preserve">
Sector: </t>
    </r>
    <r>
      <rPr>
        <sz val="10"/>
        <rFont val="Arial"/>
        <family val="2"/>
      </rPr>
      <t>Vinzos km  30+000 - km 67+400</t>
    </r>
  </si>
  <si>
    <r>
      <t xml:space="preserve">Red Vial Nacional: PE-22A, 
Tramo: </t>
    </r>
    <r>
      <rPr>
        <sz val="10"/>
        <rFont val="Arial"/>
        <family val="2"/>
      </rPr>
      <t xml:space="preserve">San Juan de Tantarranche - Carhuapampa, </t>
    </r>
    <r>
      <rPr>
        <b/>
        <sz val="10"/>
        <rFont val="Arial"/>
        <family val="2"/>
      </rPr>
      <t xml:space="preserve">
Sector: </t>
    </r>
    <r>
      <rPr>
        <sz val="10"/>
        <rFont val="Arial"/>
        <family val="2"/>
      </rPr>
      <t>San Juan de Tantarranche - Carhuapampa Km 115+000 - Km 125+000</t>
    </r>
  </si>
  <si>
    <t>M23.03.328</t>
  </si>
  <si>
    <r>
      <t xml:space="preserve">Piura
</t>
    </r>
    <r>
      <rPr>
        <sz val="10"/>
        <color theme="1"/>
        <rFont val="Arial"/>
        <family val="2"/>
      </rPr>
      <t>Sechura / Sechura</t>
    </r>
  </si>
  <si>
    <r>
      <t xml:space="preserve">Red Vial Nacional: PE-04,
Tramo: </t>
    </r>
    <r>
      <rPr>
        <sz val="10"/>
        <rFont val="Arial"/>
        <family val="2"/>
      </rPr>
      <t>El Cruce - Dv. Sechura,</t>
    </r>
    <r>
      <rPr>
        <b/>
        <sz val="10"/>
        <rFont val="Arial"/>
        <family val="2"/>
      </rPr>
      <t xml:space="preserve">   
Sector: </t>
    </r>
    <r>
      <rPr>
        <sz val="10"/>
        <rFont val="Arial"/>
        <family val="2"/>
      </rPr>
      <t>La Mina Km 7+000 - Km 14+600</t>
    </r>
  </si>
  <si>
    <t>-5.995</t>
  </si>
  <si>
    <t>-80.579</t>
  </si>
  <si>
    <r>
      <t xml:space="preserve">Red Vial Nacional: PE-1N,
Tramo: </t>
    </r>
    <r>
      <rPr>
        <sz val="10"/>
        <rFont val="Arial"/>
        <family val="2"/>
      </rPr>
      <t>La Brea - El Alto</t>
    </r>
    <r>
      <rPr>
        <b/>
        <sz val="10"/>
        <rFont val="Arial"/>
        <family val="2"/>
      </rPr>
      <t xml:space="preserve">,  
Sector: </t>
    </r>
    <r>
      <rPr>
        <sz val="10"/>
        <rFont val="Arial"/>
        <family val="2"/>
      </rPr>
      <t>Pariñas Km 1119+650</t>
    </r>
  </si>
  <si>
    <t xml:space="preserve">Maquinaria de PVN
01 Excavadora
</t>
  </si>
  <si>
    <t>M23.03.329</t>
  </si>
  <si>
    <r>
      <t xml:space="preserve">Red Vial Nacional: PE-10C,
Tramo: </t>
    </r>
    <r>
      <rPr>
        <sz val="10"/>
        <rFont val="Arial"/>
        <family val="2"/>
      </rPr>
      <t>Pte. Pallar - Mamahuaje,</t>
    </r>
    <r>
      <rPr>
        <b/>
        <sz val="10"/>
        <rFont val="Arial"/>
        <family val="2"/>
      </rPr>
      <t xml:space="preserve">   
Sector: </t>
    </r>
    <r>
      <rPr>
        <sz val="10"/>
        <rFont val="Arial"/>
        <family val="2"/>
      </rPr>
      <t>Pte. Pallar - Chugay Km 0+000 - Km 23+000</t>
    </r>
  </si>
  <si>
    <t>-7.819</t>
  </si>
  <si>
    <t>-77.880</t>
  </si>
  <si>
    <r>
      <t xml:space="preserve">La Libertad
</t>
    </r>
    <r>
      <rPr>
        <sz val="10"/>
        <color theme="1"/>
        <rFont val="Arial"/>
        <family val="2"/>
      </rPr>
      <t>Sánchez Carrión / Chugay</t>
    </r>
  </si>
  <si>
    <t>M23.03.330</t>
  </si>
  <si>
    <r>
      <t xml:space="preserve">Ayacucho
</t>
    </r>
    <r>
      <rPr>
        <sz val="10"/>
        <color theme="1"/>
        <rFont val="Arial"/>
        <family val="2"/>
      </rPr>
      <t>La Mar / Ayna</t>
    </r>
  </si>
  <si>
    <r>
      <rPr>
        <b/>
        <sz val="10"/>
        <rFont val="Arial"/>
        <family val="2"/>
      </rPr>
      <t>PVN</t>
    </r>
    <r>
      <rPr>
        <sz val="10"/>
        <rFont val="Arial"/>
        <family val="2"/>
      </rPr>
      <t xml:space="preserve">
Administración Directa 
Jefatura zonal VRAEM
Óscar Chauca Rodríguez - Jefe zonal
Correo: ochauca@pvn.gob.pe</t>
    </r>
  </si>
  <si>
    <t>-12.630</t>
  </si>
  <si>
    <t>-73.789</t>
  </si>
  <si>
    <r>
      <t xml:space="preserve">Red Vial Nacional: PE-28I,
Tramo: </t>
    </r>
    <r>
      <rPr>
        <sz val="10"/>
        <rFont val="Arial"/>
        <family val="2"/>
      </rPr>
      <t>San Francisco - Samugari,</t>
    </r>
    <r>
      <rPr>
        <b/>
        <sz val="10"/>
        <rFont val="Arial"/>
        <family val="2"/>
      </rPr>
      <t xml:space="preserve">   
Sector: </t>
    </r>
    <r>
      <rPr>
        <sz val="10"/>
        <rFont val="Arial"/>
        <family val="2"/>
      </rPr>
      <t>Miraflores - Cañapampa Km 0+300 - Km 9+500</t>
    </r>
  </si>
  <si>
    <t>M23.03.331</t>
  </si>
  <si>
    <r>
      <t xml:space="preserve">Junín
</t>
    </r>
    <r>
      <rPr>
        <sz val="10"/>
        <color theme="1"/>
        <rFont val="Arial"/>
        <family val="2"/>
      </rPr>
      <t>Satipo / Satipo</t>
    </r>
  </si>
  <si>
    <r>
      <t xml:space="preserve">Red Vial Nacional: PE-24C,
Tramo: </t>
    </r>
    <r>
      <rPr>
        <sz val="10"/>
        <rFont val="Arial"/>
        <family val="2"/>
      </rPr>
      <t>Pte. Huanacaure - Paratushiali,</t>
    </r>
    <r>
      <rPr>
        <b/>
        <sz val="10"/>
        <rFont val="Arial"/>
        <family val="2"/>
      </rPr>
      <t xml:space="preserve">   
Sector: </t>
    </r>
    <r>
      <rPr>
        <sz val="10"/>
        <rFont val="Arial"/>
        <family val="2"/>
      </rPr>
      <t>Paratushiali Km 0+500 - Km 9+500</t>
    </r>
  </si>
  <si>
    <t>-11.283</t>
  </si>
  <si>
    <t>-74.679</t>
  </si>
  <si>
    <t xml:space="preserve">Maquinaria del Contratista Convial Sierra Norte
</t>
  </si>
  <si>
    <r>
      <t xml:space="preserve">Piura
</t>
    </r>
    <r>
      <rPr>
        <sz val="10"/>
        <color theme="1"/>
        <rFont val="Arial"/>
        <family val="2"/>
      </rPr>
      <t>Ayabaca / Suyo</t>
    </r>
  </si>
  <si>
    <r>
      <t xml:space="preserve">Red Vial Nacional: PE-1NL,
Tramo: </t>
    </r>
    <r>
      <rPr>
        <sz val="10"/>
        <rFont val="Arial"/>
        <family val="2"/>
      </rPr>
      <t>DV Tambo Grande,- Las Lomas-Suyo</t>
    </r>
    <r>
      <rPr>
        <b/>
        <sz val="10"/>
        <rFont val="Arial"/>
        <family val="2"/>
      </rPr>
      <t xml:space="preserve">,  
Sector: </t>
    </r>
    <r>
      <rPr>
        <sz val="10"/>
        <rFont val="Arial"/>
        <family val="2"/>
      </rPr>
      <t>El Guineo Km 95+950-Km 95+960</t>
    </r>
  </si>
  <si>
    <t>-4.596</t>
  </si>
  <si>
    <t>-80.195</t>
  </si>
  <si>
    <t>M23.03.332</t>
  </si>
  <si>
    <t>M23.03.334</t>
  </si>
  <si>
    <r>
      <t xml:space="preserve">Amazonas 
</t>
    </r>
    <r>
      <rPr>
        <sz val="10"/>
        <color theme="1"/>
        <rFont val="Arial"/>
        <family val="2"/>
      </rPr>
      <t>Chachapoyas / Chachapoyas</t>
    </r>
  </si>
  <si>
    <r>
      <t>Red Vial Nacional: PE-08B
Tramo:</t>
    </r>
    <r>
      <rPr>
        <sz val="10"/>
        <rFont val="Arial"/>
        <family val="2"/>
      </rPr>
      <t xml:space="preserve"> Chachapoyas - Molinopampa</t>
    </r>
    <r>
      <rPr>
        <b/>
        <sz val="10"/>
        <rFont val="Arial"/>
        <family val="2"/>
      </rPr>
      <t xml:space="preserve">
Sector: </t>
    </r>
    <r>
      <rPr>
        <sz val="10"/>
        <rFont val="Arial"/>
        <family val="2"/>
      </rPr>
      <t>La Colpa Km 344+300 Km 349+300</t>
    </r>
  </si>
  <si>
    <t>Maquinaria de PVN
01 Motoniveladora
01 Rodillo
01 Cisterna</t>
  </si>
  <si>
    <t>-6.221</t>
  </si>
  <si>
    <t>-77.819</t>
  </si>
  <si>
    <t>M23.03.337</t>
  </si>
  <si>
    <r>
      <rPr>
        <b/>
        <sz val="10"/>
        <rFont val="Arial"/>
        <family val="2"/>
      </rPr>
      <t>CONVIAL SIERRA NORTE</t>
    </r>
    <r>
      <rPr>
        <sz val="10"/>
        <rFont val="Arial"/>
        <family val="2"/>
      </rPr>
      <t xml:space="preserve">
Comunicación telefónica: Central de emergencias</t>
    </r>
  </si>
  <si>
    <r>
      <t xml:space="preserve">San Martín
</t>
    </r>
    <r>
      <rPr>
        <sz val="10"/>
        <color theme="1"/>
        <rFont val="Arial"/>
        <family val="2"/>
      </rPr>
      <t>Moyobamba / Jepelacio</t>
    </r>
  </si>
  <si>
    <t>-6.147</t>
  </si>
  <si>
    <t>-76.841</t>
  </si>
  <si>
    <r>
      <t xml:space="preserve">Red Vial Nacional: PE-5N, Tramo: </t>
    </r>
    <r>
      <rPr>
        <sz val="10"/>
        <rFont val="Arial"/>
        <family val="2"/>
      </rPr>
      <t>Dv. Moyobamba - Pte. Bolivia,</t>
    </r>
    <r>
      <rPr>
        <b/>
        <sz val="10"/>
        <rFont val="Arial"/>
        <family val="2"/>
      </rPr>
      <t xml:space="preserve"> 
Sector: </t>
    </r>
    <r>
      <rPr>
        <sz val="10"/>
        <rFont val="Arial"/>
        <family val="2"/>
      </rPr>
      <t>Km 1035+000 (Local Km 515+300).</t>
    </r>
  </si>
  <si>
    <t>Maquinaria del Contratista Conservador Consorcio Vial Sullana Tambogrande
01 Retroexcavadora</t>
  </si>
  <si>
    <t>Maquinaria de  PVN
01 Cargador frontal</t>
  </si>
  <si>
    <t xml:space="preserve">
Maquinaria de PVN
01  Retroexcavadora 
</t>
  </si>
  <si>
    <t>Maquinaria IIRSA NORTE</t>
  </si>
  <si>
    <r>
      <t>Red Vial Nacional: PE-10B,</t>
    </r>
    <r>
      <rPr>
        <sz val="10"/>
        <rFont val="Arial"/>
        <family val="2"/>
      </rPr>
      <t xml:space="preserve">
</t>
    </r>
    <r>
      <rPr>
        <b/>
        <sz val="10"/>
        <rFont val="Arial"/>
        <family val="2"/>
      </rPr>
      <t>Tramo:</t>
    </r>
    <r>
      <rPr>
        <sz val="10"/>
        <rFont val="Arial"/>
        <family val="2"/>
      </rPr>
      <t xml:space="preserve"> Laguna Sausacocha Pte Pallar Pte Calemar ,
</t>
    </r>
    <r>
      <rPr>
        <b/>
        <sz val="10"/>
        <rFont val="Arial"/>
        <family val="2"/>
      </rPr>
      <t>Sector:</t>
    </r>
    <r>
      <rPr>
        <sz val="10"/>
        <rFont val="Arial"/>
        <family val="2"/>
      </rPr>
      <t xml:space="preserve"> Loma del Viento Km 18+550 - Km 19+680</t>
    </r>
  </si>
  <si>
    <r>
      <t xml:space="preserve">Amazonas 
</t>
    </r>
    <r>
      <rPr>
        <sz val="10"/>
        <color theme="1"/>
        <rFont val="Arial"/>
        <family val="2"/>
      </rPr>
      <t>Chachapoyas / Molinopampa</t>
    </r>
  </si>
  <si>
    <t>-6.267</t>
  </si>
  <si>
    <t>-77.567</t>
  </si>
  <si>
    <r>
      <t xml:space="preserve">San Martín
</t>
    </r>
    <r>
      <rPr>
        <sz val="10"/>
        <color theme="1"/>
        <rFont val="Arial"/>
        <family val="2"/>
      </rPr>
      <t>Tocache / Pólvora</t>
    </r>
  </si>
  <si>
    <r>
      <t xml:space="preserve">Red Vial Nacional: PE-5N, Tramo: </t>
    </r>
    <r>
      <rPr>
        <sz val="10"/>
        <rFont val="Arial"/>
        <family val="2"/>
      </rPr>
      <t>Campanilla - Pizana,</t>
    </r>
    <r>
      <rPr>
        <b/>
        <sz val="10"/>
        <rFont val="Arial"/>
        <family val="2"/>
      </rPr>
      <t xml:space="preserve"> 
Sector: </t>
    </r>
    <r>
      <rPr>
        <sz val="10"/>
        <rFont val="Arial"/>
        <family val="2"/>
      </rPr>
      <t>Nuevo San Martin Km 710+800 - Km 710+900</t>
    </r>
  </si>
  <si>
    <t>-7.767</t>
  </si>
  <si>
    <t>-76.664</t>
  </si>
  <si>
    <t>M23.03.342</t>
  </si>
  <si>
    <t>M23.03.344</t>
  </si>
  <si>
    <r>
      <t xml:space="preserve">Piura
</t>
    </r>
    <r>
      <rPr>
        <sz val="10"/>
        <color theme="1"/>
        <rFont val="Arial"/>
        <family val="2"/>
      </rPr>
      <t>Huancabamba/ Sondor</t>
    </r>
  </si>
  <si>
    <t>-5.337</t>
  </si>
  <si>
    <t>-79.329</t>
  </si>
  <si>
    <t>M23.03.345</t>
  </si>
  <si>
    <r>
      <t xml:space="preserve">Apurímac
</t>
    </r>
    <r>
      <rPr>
        <sz val="10"/>
        <color theme="1"/>
        <rFont val="Arial"/>
        <family val="2"/>
      </rPr>
      <t>Grau  / Huayllati</t>
    </r>
  </si>
  <si>
    <t>-14.022</t>
  </si>
  <si>
    <t>-72.479</t>
  </si>
  <si>
    <t xml:space="preserve">Maquinaria de PVN
 </t>
  </si>
  <si>
    <r>
      <t xml:space="preserve">Red Vial Nacional: PE-26A,
Tramo: </t>
    </r>
    <r>
      <rPr>
        <sz val="10"/>
        <rFont val="Arial"/>
        <family val="2"/>
      </rPr>
      <t>Mollepampa - Cocas,</t>
    </r>
    <r>
      <rPr>
        <b/>
        <sz val="10"/>
        <rFont val="Arial"/>
        <family val="2"/>
      </rPr>
      <t xml:space="preserve">  
Sector: </t>
    </r>
    <r>
      <rPr>
        <sz val="10"/>
        <rFont val="Arial"/>
        <family val="2"/>
      </rPr>
      <t>Quincara Km 96+000 - Km 96+070</t>
    </r>
  </si>
  <si>
    <t>-5.490</t>
  </si>
  <si>
    <t>-79.489</t>
  </si>
  <si>
    <t>M23.03.350</t>
  </si>
  <si>
    <t>M23.03.352</t>
  </si>
  <si>
    <t>-79.057</t>
  </si>
  <si>
    <t>-7.240</t>
  </si>
  <si>
    <r>
      <t xml:space="preserve">Red Vial Nacional: PE-08, Tramo: </t>
    </r>
    <r>
      <rPr>
        <sz val="10"/>
        <rFont val="Arial"/>
        <family val="2"/>
      </rPr>
      <t>Ciudad de Dios - Chilete,</t>
    </r>
    <r>
      <rPr>
        <b/>
        <sz val="10"/>
        <rFont val="Arial"/>
        <family val="2"/>
      </rPr>
      <t xml:space="preserve"> 
Sector: </t>
    </r>
    <r>
      <rPr>
        <sz val="10"/>
        <rFont val="Arial"/>
        <family val="2"/>
      </rPr>
      <t>Yonan Km 58+930 - Km 59+210</t>
    </r>
  </si>
  <si>
    <r>
      <t xml:space="preserve">Cajamarca
</t>
    </r>
    <r>
      <rPr>
        <sz val="10"/>
        <color theme="1"/>
        <rFont val="Arial"/>
        <family val="2"/>
      </rPr>
      <t>Contumaza/ Yonan</t>
    </r>
  </si>
  <si>
    <t>M23.03.347</t>
  </si>
  <si>
    <r>
      <t xml:space="preserve">Áncash
</t>
    </r>
    <r>
      <rPr>
        <sz val="10"/>
        <color theme="1"/>
        <rFont val="Arial"/>
        <family val="2"/>
      </rPr>
      <t>Recuay / Llacllin</t>
    </r>
  </si>
  <si>
    <t>M23.03.248</t>
  </si>
  <si>
    <r>
      <t xml:space="preserve">Red Vial Nacional: PE-16,
Tramo: </t>
    </r>
    <r>
      <rPr>
        <sz val="10"/>
        <rFont val="Arial"/>
        <family val="2"/>
      </rPr>
      <t xml:space="preserve">Pativilca - Conococha,  </t>
    </r>
    <r>
      <rPr>
        <b/>
        <sz val="10"/>
        <rFont val="Arial"/>
        <family val="2"/>
      </rPr>
      <t xml:space="preserve">
Sector: </t>
    </r>
    <r>
      <rPr>
        <sz val="10"/>
        <rFont val="Arial"/>
        <family val="2"/>
      </rPr>
      <t>Chaucayan - Conococha</t>
    </r>
    <r>
      <rPr>
        <b/>
        <sz val="10"/>
        <rFont val="Arial"/>
        <family val="2"/>
      </rPr>
      <t xml:space="preserve"> </t>
    </r>
    <r>
      <rPr>
        <sz val="10"/>
        <rFont val="Arial"/>
        <family val="2"/>
      </rPr>
      <t>Km 64+000 - Km 122+000</t>
    </r>
  </si>
  <si>
    <t>-10.197</t>
  </si>
  <si>
    <t>-77.554</t>
  </si>
  <si>
    <r>
      <t xml:space="preserve">Red Vial Nacional: PE-24,
Tramo: </t>
    </r>
    <r>
      <rPr>
        <sz val="10"/>
        <rFont val="Arial"/>
        <family val="2"/>
      </rPr>
      <t>Dv. Autopista la Quebrada - Nuevo Imperial</t>
    </r>
    <r>
      <rPr>
        <b/>
        <sz val="10"/>
        <rFont val="Arial"/>
        <family val="2"/>
      </rPr>
      <t xml:space="preserve">,
Sector: </t>
    </r>
    <r>
      <rPr>
        <sz val="10"/>
        <rFont val="Arial"/>
        <family val="2"/>
      </rPr>
      <t>San Luis Km 6+640 - Km 6+645</t>
    </r>
  </si>
  <si>
    <r>
      <t xml:space="preserve">Lima
</t>
    </r>
    <r>
      <rPr>
        <sz val="10"/>
        <color theme="1"/>
        <rFont val="Arial"/>
        <family val="2"/>
      </rPr>
      <t>Cañete / San Luis</t>
    </r>
  </si>
  <si>
    <t>M23.01.116</t>
  </si>
  <si>
    <t>-76.424</t>
  </si>
  <si>
    <t>-13.057</t>
  </si>
  <si>
    <t xml:space="preserve">Maquinaria del Contratista Conservador China Civil Engineering Construction Sucursal del Perú.
01 Motoniveladora
01  Rodillo Liso
01 Camión Cisterna </t>
  </si>
  <si>
    <r>
      <t xml:space="preserve">
Red Vial Nacional: PE-34B, 
Tramo: </t>
    </r>
    <r>
      <rPr>
        <sz val="10"/>
        <rFont val="Arial"/>
        <family val="2"/>
      </rPr>
      <t xml:space="preserve">Pte. Gallatini - Puno, 
</t>
    </r>
    <r>
      <rPr>
        <b/>
        <sz val="10"/>
        <rFont val="Arial"/>
        <family val="2"/>
      </rPr>
      <t>Sector:</t>
    </r>
    <r>
      <rPr>
        <sz val="10"/>
        <rFont val="Arial"/>
        <family val="2"/>
      </rPr>
      <t xml:space="preserve"> Km 119+000 - Km 59+000 (Local Km 38+901+000 - Km 96+160)</t>
    </r>
  </si>
  <si>
    <r>
      <t xml:space="preserve">
Red Vial Nacional: PE-34B, 
Tramo: </t>
    </r>
    <r>
      <rPr>
        <sz val="10"/>
        <rFont val="Arial"/>
        <family val="2"/>
      </rPr>
      <t>Mataro - Azángaro y</t>
    </r>
    <r>
      <rPr>
        <b/>
        <sz val="10"/>
        <rFont val="Arial"/>
        <family val="2"/>
      </rPr>
      <t xml:space="preserve"> </t>
    </r>
    <r>
      <rPr>
        <sz val="10"/>
        <rFont val="Arial"/>
        <family val="2"/>
      </rPr>
      <t xml:space="preserve">Mataro - Azángaro (Vía de Evitamiento), </t>
    </r>
    <r>
      <rPr>
        <b/>
        <sz val="10"/>
        <rFont val="Arial"/>
        <family val="2"/>
      </rPr>
      <t xml:space="preserve">
Sector: </t>
    </r>
    <r>
      <rPr>
        <sz val="10"/>
        <rFont val="Arial"/>
        <family val="2"/>
      </rPr>
      <t xml:space="preserve">Km 45+071 - Km 51+294 
</t>
    </r>
  </si>
  <si>
    <t>M23.02.188</t>
  </si>
  <si>
    <t>-8.496</t>
  </si>
  <si>
    <t>-78.018</t>
  </si>
  <si>
    <t>-9.534</t>
  </si>
  <si>
    <r>
      <t xml:space="preserve">Red Vial Nacional: PE-3N,
Tramo: </t>
    </r>
    <r>
      <rPr>
        <sz val="10"/>
        <rFont val="Arial"/>
        <family val="2"/>
      </rPr>
      <t>Hualapampa - Sondor</t>
    </r>
    <r>
      <rPr>
        <b/>
        <sz val="10"/>
        <rFont val="Arial"/>
        <family val="2"/>
      </rPr>
      <t xml:space="preserve">
Sector: </t>
    </r>
    <r>
      <rPr>
        <sz val="10"/>
        <rFont val="Arial"/>
        <family val="2"/>
      </rPr>
      <t>San Jose De Tunas (Segun Tdr Km. 1741+900) Km 1695+700 - Km 1695+750</t>
    </r>
  </si>
  <si>
    <t>-5.502</t>
  </si>
  <si>
    <t>-79.486</t>
  </si>
  <si>
    <t>M23.03.353</t>
  </si>
  <si>
    <r>
      <rPr>
        <b/>
        <sz val="10"/>
        <rFont val="Arial"/>
        <family val="2"/>
      </rPr>
      <t xml:space="preserve">PVN
</t>
    </r>
    <r>
      <rPr>
        <sz val="10"/>
        <rFont val="Arial"/>
        <family val="2"/>
      </rPr>
      <t>Administración por contrato
Jefatura zonal Piura - Tumbes
Pool Brayner Salguero Calle  - Jefe zonal
Correo: psalguero@pvn.gob.pe</t>
    </r>
  </si>
  <si>
    <r>
      <t xml:space="preserve">Áncash
</t>
    </r>
    <r>
      <rPr>
        <sz val="10"/>
        <color theme="1"/>
        <rFont val="Arial"/>
        <family val="2"/>
      </rPr>
      <t>Casma / Yautan</t>
    </r>
  </si>
  <si>
    <t>-77.955</t>
  </si>
  <si>
    <r>
      <t xml:space="preserve">Red Vial Nacional: PE-14A, 
Tramo: </t>
    </r>
    <r>
      <rPr>
        <sz val="10"/>
        <rFont val="Arial"/>
        <family val="2"/>
      </rPr>
      <t xml:space="preserve">Casma - Yautan </t>
    </r>
    <r>
      <rPr>
        <b/>
        <sz val="10"/>
        <rFont val="Arial"/>
        <family val="2"/>
      </rPr>
      <t xml:space="preserve">
Sector: </t>
    </r>
    <r>
      <rPr>
        <sz val="10"/>
        <rFont val="Arial"/>
        <family val="2"/>
      </rPr>
      <t>Yautan Km 42+000 - Km 44+000</t>
    </r>
  </si>
  <si>
    <r>
      <t xml:space="preserve">Piura
</t>
    </r>
    <r>
      <rPr>
        <sz val="10"/>
        <color theme="1"/>
        <rFont val="Arial"/>
        <family val="2"/>
      </rPr>
      <t>Huancabamba / Huarmaca</t>
    </r>
  </si>
  <si>
    <r>
      <t xml:space="preserve">Red Vial Nacional: PE-08B
Tramo: </t>
    </r>
    <r>
      <rPr>
        <sz val="10"/>
        <rFont val="Arial"/>
        <family val="2"/>
      </rPr>
      <t>Molinopampa - Rodriguez de Mendoza,</t>
    </r>
    <r>
      <rPr>
        <b/>
        <sz val="10"/>
        <rFont val="Arial"/>
        <family val="2"/>
      </rPr>
      <t xml:space="preserve">
Sector: </t>
    </r>
    <r>
      <rPr>
        <sz val="10"/>
        <rFont val="Arial"/>
        <family val="2"/>
      </rPr>
      <t>Ocol Km 381+100</t>
    </r>
  </si>
  <si>
    <t>M23.03.356</t>
  </si>
  <si>
    <r>
      <t xml:space="preserve">Red Vial Nacional: PE-08B, 
Tramo: </t>
    </r>
    <r>
      <rPr>
        <sz val="10"/>
        <rFont val="Arial"/>
        <family val="2"/>
      </rPr>
      <t xml:space="preserve">Rodríguez de Mendoza - Punta de carretera, </t>
    </r>
    <r>
      <rPr>
        <b/>
        <sz val="10"/>
        <rFont val="Arial"/>
        <family val="2"/>
      </rPr>
      <t xml:space="preserve">
Sector: </t>
    </r>
    <r>
      <rPr>
        <sz val="10"/>
        <rFont val="Arial"/>
        <family val="2"/>
      </rPr>
      <t>Nueva Esperanza Km 417+500 - Km 422+000</t>
    </r>
  </si>
  <si>
    <r>
      <t xml:space="preserve">Piura
</t>
    </r>
    <r>
      <rPr>
        <sz val="10"/>
        <color theme="1"/>
        <rFont val="Arial"/>
        <family val="2"/>
      </rPr>
      <t>Huancabamba/ Huarmaca</t>
    </r>
  </si>
  <si>
    <t xml:space="preserve">Maquinaria PVN
01 Motoniveladora
01 Rodillo </t>
  </si>
  <si>
    <t>-6.410</t>
  </si>
  <si>
    <t>-77.452</t>
  </si>
  <si>
    <r>
      <t xml:space="preserve">Amazonas
</t>
    </r>
    <r>
      <rPr>
        <sz val="10"/>
        <color theme="1"/>
        <rFont val="Arial"/>
        <family val="2"/>
      </rPr>
      <t>Rodríguez de Mendoza / San Nicolás</t>
    </r>
  </si>
  <si>
    <r>
      <t xml:space="preserve">Red Vial Nacional: PE-1NF, 
Tramo: </t>
    </r>
    <r>
      <rPr>
        <sz val="10"/>
        <rFont val="Arial"/>
        <family val="2"/>
      </rPr>
      <t xml:space="preserve">Saucal - Cascas,
</t>
    </r>
    <r>
      <rPr>
        <b/>
        <sz val="10"/>
        <rFont val="Arial"/>
        <family val="2"/>
      </rPr>
      <t xml:space="preserve">Sector: </t>
    </r>
    <r>
      <rPr>
        <sz val="10"/>
        <rFont val="Arial"/>
        <family val="2"/>
      </rPr>
      <t>Sausal - Espejo Km 15+000 - Km 45+600</t>
    </r>
  </si>
  <si>
    <r>
      <t>Red Vial Nacional: PE-1NJ,</t>
    </r>
    <r>
      <rPr>
        <sz val="10"/>
        <rFont val="Arial"/>
        <family val="2"/>
      </rPr>
      <t xml:space="preserve">
</t>
    </r>
    <r>
      <rPr>
        <b/>
        <sz val="10"/>
        <rFont val="Arial"/>
        <family val="2"/>
      </rPr>
      <t>Tramo:</t>
    </r>
    <r>
      <rPr>
        <sz val="10"/>
        <rFont val="Arial"/>
        <family val="2"/>
      </rPr>
      <t xml:space="preserve"> Jayanca - Motupe, 
</t>
    </r>
    <r>
      <rPr>
        <b/>
        <sz val="10"/>
        <rFont val="Arial"/>
        <family val="2"/>
      </rPr>
      <t xml:space="preserve">Sector: </t>
    </r>
    <r>
      <rPr>
        <sz val="10"/>
        <rFont val="Arial"/>
        <family val="2"/>
      </rPr>
      <t>Km 37+600</t>
    </r>
    <r>
      <rPr>
        <b/>
        <sz val="10"/>
        <rFont val="Arial"/>
        <family val="2"/>
      </rPr>
      <t xml:space="preserve"> - </t>
    </r>
    <r>
      <rPr>
        <sz val="10"/>
        <rFont val="Arial"/>
        <family val="2"/>
      </rPr>
      <t>Km 37+750</t>
    </r>
  </si>
  <si>
    <r>
      <t xml:space="preserve">Cajamarca
</t>
    </r>
    <r>
      <rPr>
        <sz val="10"/>
        <color theme="1"/>
        <rFont val="Arial"/>
        <family val="2"/>
      </rPr>
      <t>Chota / Llama</t>
    </r>
  </si>
  <si>
    <t>M23.01.52</t>
  </si>
  <si>
    <t>M23.01.53</t>
  </si>
  <si>
    <t>M23.01.87</t>
  </si>
  <si>
    <r>
      <t xml:space="preserve">Puno
</t>
    </r>
    <r>
      <rPr>
        <sz val="10"/>
        <color theme="1"/>
        <rFont val="Arial"/>
        <family val="2"/>
      </rPr>
      <t>El Collao / Santa Rosa</t>
    </r>
  </si>
  <si>
    <t xml:space="preserve">Maquinaria del Contratista Conservador Consorcio Conservación Vial Mazocruz
</t>
  </si>
  <si>
    <t xml:space="preserve">Maquinaria del Contratista Conservador Consorcio Conservación Vial Mazocruz
</t>
  </si>
  <si>
    <t>-16.751</t>
  </si>
  <si>
    <t>-69.723</t>
  </si>
  <si>
    <t>-16.762</t>
  </si>
  <si>
    <r>
      <rPr>
        <b/>
        <sz val="10"/>
        <rFont val="Arial"/>
        <family val="2"/>
      </rPr>
      <t>PVN</t>
    </r>
    <r>
      <rPr>
        <sz val="10"/>
        <rFont val="Arial"/>
        <family val="2"/>
      </rPr>
      <t xml:space="preserve">
Administración por contrato
Jefatura zonal Tacna - Moquegua
 Mercedes Liliana Prieto Castillo - Jefe zonal
Correo: mprieto@pvn.gob.pe</t>
    </r>
  </si>
  <si>
    <r>
      <t xml:space="preserve">Red Vial Nacional: PE-36A, 
Tramo: </t>
    </r>
    <r>
      <rPr>
        <sz val="10"/>
        <rFont val="Arial"/>
        <family val="2"/>
      </rPr>
      <t>III Mazocruz - Desaguadero,</t>
    </r>
    <r>
      <rPr>
        <b/>
        <sz val="10"/>
        <rFont val="Arial"/>
        <family val="2"/>
      </rPr>
      <t xml:space="preserve">
Sector: </t>
    </r>
    <r>
      <rPr>
        <sz val="10"/>
        <rFont val="Arial"/>
        <family val="2"/>
      </rPr>
      <t>Mazocruz Km 214+480 - Km 214+780</t>
    </r>
  </si>
  <si>
    <r>
      <t xml:space="preserve">Red Vial Nacional: PE-36A, 
Tramo: </t>
    </r>
    <r>
      <rPr>
        <sz val="10"/>
        <rFont val="Arial"/>
        <family val="2"/>
      </rPr>
      <t xml:space="preserve">II Huaytire - Mazocruz, </t>
    </r>
    <r>
      <rPr>
        <b/>
        <sz val="10"/>
        <rFont val="Arial"/>
        <family val="2"/>
      </rPr>
      <t xml:space="preserve">
Sector:</t>
    </r>
    <r>
      <rPr>
        <sz val="10"/>
        <rFont val="Arial"/>
        <family val="2"/>
      </rPr>
      <t xml:space="preserve"> Mazocruz Km 213+200</t>
    </r>
  </si>
  <si>
    <r>
      <t xml:space="preserve">Red Vial Nacional: PE-38, 
Tramo: </t>
    </r>
    <r>
      <rPr>
        <sz val="10"/>
        <rFont val="Arial"/>
        <family val="2"/>
      </rPr>
      <t xml:space="preserve">VIII Capazo - Mazocruz, </t>
    </r>
    <r>
      <rPr>
        <b/>
        <sz val="10"/>
        <rFont val="Arial"/>
        <family val="2"/>
      </rPr>
      <t xml:space="preserve">
Sector: </t>
    </r>
    <r>
      <rPr>
        <sz val="10"/>
        <rFont val="Arial"/>
        <family val="2"/>
      </rPr>
      <t>Mazocruz Km 225+670 - Km 226+300</t>
    </r>
  </si>
  <si>
    <t>M23.02.47</t>
  </si>
  <si>
    <t>Maquinaria del Contratista Conservador Consorcio Conservación Vial Mazocruz</t>
  </si>
  <si>
    <t>-16.657</t>
  </si>
  <si>
    <t>-69.490</t>
  </si>
  <si>
    <r>
      <t xml:space="preserve">Red Vial Nacional: PE-36A,
Tramo: </t>
    </r>
    <r>
      <rPr>
        <sz val="10"/>
        <rFont val="Arial"/>
        <family val="2"/>
      </rPr>
      <t>Mazocruz - Desaguadero,</t>
    </r>
    <r>
      <rPr>
        <b/>
        <sz val="10"/>
        <rFont val="Arial"/>
        <family val="2"/>
      </rPr>
      <t xml:space="preserve">
Sector: </t>
    </r>
    <r>
      <rPr>
        <sz val="10"/>
        <rFont val="Arial"/>
        <family val="2"/>
      </rPr>
      <t xml:space="preserve">Vilachave Km 245+500 </t>
    </r>
  </si>
  <si>
    <r>
      <t xml:space="preserve">PVN
</t>
    </r>
    <r>
      <rPr>
        <sz val="10"/>
        <rFont val="Arial"/>
        <family val="2"/>
      </rPr>
      <t>Administración por contrato
Jefatura zonal Tacna - Moquegua
Mercedes Liliana Prieto Castillo - Jefe zonal
Correo: mprieto@pvn.gob.pe</t>
    </r>
  </si>
  <si>
    <t>M23.01.92</t>
  </si>
  <si>
    <t>-16.601</t>
  </si>
  <si>
    <t xml:space="preserve"> -69.356</t>
  </si>
  <si>
    <r>
      <t>Red Vial Nacional: PE-36A, 
Tramo:</t>
    </r>
    <r>
      <rPr>
        <sz val="10"/>
        <rFont val="Arial"/>
        <family val="2"/>
      </rPr>
      <t xml:space="preserve"> Mazocruz Desaguadero,</t>
    </r>
    <r>
      <rPr>
        <b/>
        <sz val="10"/>
        <rFont val="Arial"/>
        <family val="2"/>
      </rPr>
      <t xml:space="preserve">
Sector: </t>
    </r>
    <r>
      <rPr>
        <sz val="10"/>
        <rFont val="Arial"/>
        <family val="2"/>
      </rPr>
      <t>Huacullani Km 265+900</t>
    </r>
  </si>
  <si>
    <r>
      <t xml:space="preserve">PVN
</t>
    </r>
    <r>
      <rPr>
        <sz val="10"/>
        <rFont val="Arial"/>
        <family val="2"/>
      </rPr>
      <t>Administración por contrato
Jefatura zonal Tacna - Moquegua
 Mercedes Liliana Prieto Castillo - Jefe zonal
Correo: mprieto@pvn.gob.pe</t>
    </r>
  </si>
  <si>
    <t>Maquinaria de  Contratista Consorcio Bellavista
01 Retroexcavadora                            01 Camión volquete</t>
  </si>
  <si>
    <t>Maquinaria de PVN
01 Cargador frontal
02 Camión volquete</t>
  </si>
  <si>
    <t>M23.03.129</t>
  </si>
  <si>
    <r>
      <t xml:space="preserve">CONCESIÓN CANCHAQUE
</t>
    </r>
    <r>
      <rPr>
        <sz val="10"/>
        <rFont val="Arial"/>
        <family val="2"/>
      </rPr>
      <t>Comunicación vía telefónica:
Ing. Lucía Díaz
Teléf.. 940185419</t>
    </r>
  </si>
  <si>
    <t>-5.399</t>
  </si>
  <si>
    <t>-79.625</t>
  </si>
  <si>
    <r>
      <t xml:space="preserve">Red Vial Nacional: PE-02A,
Tramo: </t>
    </r>
    <r>
      <rPr>
        <sz val="10"/>
        <rFont val="Arial"/>
        <family val="2"/>
      </rPr>
      <t>Piedra Azul -Canchaque,</t>
    </r>
    <r>
      <rPr>
        <b/>
        <sz val="10"/>
        <rFont val="Arial"/>
        <family val="2"/>
      </rPr>
      <t xml:space="preserve"> 
Sector: </t>
    </r>
    <r>
      <rPr>
        <sz val="10"/>
        <rFont val="Arial"/>
        <family val="2"/>
      </rPr>
      <t>La Afiladera Km 71+800, Km 71+900, Km 72+050, Km 72+100</t>
    </r>
  </si>
  <si>
    <t>M23.03.361</t>
  </si>
  <si>
    <r>
      <t xml:space="preserve">Áncash
</t>
    </r>
    <r>
      <rPr>
        <sz val="10"/>
        <color theme="1"/>
        <rFont val="Arial"/>
        <family val="2"/>
      </rPr>
      <t>Antonio Raimondi / Aczo</t>
    </r>
  </si>
  <si>
    <r>
      <t xml:space="preserve">Red Vial Nacional: PE-14D, 
Tramo: </t>
    </r>
    <r>
      <rPr>
        <sz val="10"/>
        <rFont val="Arial"/>
        <family val="2"/>
      </rPr>
      <t xml:space="preserve">Alpash - Puchka, </t>
    </r>
    <r>
      <rPr>
        <b/>
        <sz val="10"/>
        <rFont val="Arial"/>
        <family val="2"/>
      </rPr>
      <t xml:space="preserve">
Sector: </t>
    </r>
    <r>
      <rPr>
        <sz val="10"/>
        <rFont val="Arial"/>
        <family val="2"/>
      </rPr>
      <t>Puchka Km 9+850 - Km 10+000</t>
    </r>
  </si>
  <si>
    <r>
      <rPr>
        <b/>
        <sz val="10"/>
        <rFont val="Arial"/>
        <family val="2"/>
      </rPr>
      <t xml:space="preserve">PVN
</t>
    </r>
    <r>
      <rPr>
        <sz val="10"/>
        <rFont val="Arial"/>
        <family val="2"/>
      </rPr>
      <t>Administración Directa 
Jefatura  Zonal Áncash 
Carlos Eduardo Cueva Figueroa - Jefe zonal
Correo: ccueva@pvn.gob.pe</t>
    </r>
  </si>
  <si>
    <t>-9.166</t>
  </si>
  <si>
    <t>-76.959</t>
  </si>
  <si>
    <t>M23.03.362</t>
  </si>
  <si>
    <r>
      <t xml:space="preserve">Red Vial Nacional: PE-3N, 
Tramo: </t>
    </r>
    <r>
      <rPr>
        <sz val="10"/>
        <rFont val="Arial"/>
        <family val="2"/>
      </rPr>
      <t xml:space="preserve">Catac - Huaraz, </t>
    </r>
    <r>
      <rPr>
        <b/>
        <sz val="10"/>
        <rFont val="Arial"/>
        <family val="2"/>
      </rPr>
      <t xml:space="preserve">
Sector: </t>
    </r>
    <r>
      <rPr>
        <sz val="10"/>
        <rFont val="Arial"/>
        <family val="2"/>
      </rPr>
      <t>Catac - Huaraz Km 542+550 - Km 577+400</t>
    </r>
  </si>
  <si>
    <t>Maquinaria PVN
01 Motoniveladora
01 Rodillo liso
01 Camión cisterna</t>
  </si>
  <si>
    <t>-9.824</t>
  </si>
  <si>
    <t>-77.417</t>
  </si>
  <si>
    <r>
      <t xml:space="preserve">Áncash
</t>
    </r>
    <r>
      <rPr>
        <sz val="10"/>
        <color theme="1"/>
        <rFont val="Arial"/>
        <family val="2"/>
      </rPr>
      <t>Recuay / Catac</t>
    </r>
  </si>
  <si>
    <r>
      <t>Red Vial Nacional: PE-3ST,
Tramo:</t>
    </r>
    <r>
      <rPr>
        <sz val="10"/>
        <rFont val="Arial"/>
        <family val="2"/>
      </rPr>
      <t xml:space="preserve"> Emp. PE-3S (Plateria) - Luquina Grande,</t>
    </r>
    <r>
      <rPr>
        <b/>
        <sz val="10"/>
        <rFont val="Arial"/>
        <family val="2"/>
      </rPr>
      <t xml:space="preserve">  
Sector: </t>
    </r>
    <r>
      <rPr>
        <sz val="10"/>
        <rFont val="Arial"/>
        <family val="2"/>
      </rPr>
      <t>Platería Km 0+000</t>
    </r>
  </si>
  <si>
    <r>
      <t xml:space="preserve">Red Vial Nacional: PE-12A
Tramo: </t>
    </r>
    <r>
      <rPr>
        <sz val="10"/>
        <rFont val="Arial"/>
        <family val="2"/>
      </rPr>
      <t xml:space="preserve">DV. Sihuas-Pasacancha 
</t>
    </r>
    <r>
      <rPr>
        <b/>
        <sz val="10"/>
        <rFont val="Arial"/>
        <family val="2"/>
      </rPr>
      <t xml:space="preserve">Sector: </t>
    </r>
    <r>
      <rPr>
        <sz val="10"/>
        <rFont val="Arial"/>
        <family val="2"/>
      </rPr>
      <t>Pte.Tarica Km 43+025 - Km 43+050</t>
    </r>
  </si>
  <si>
    <r>
      <t xml:space="preserve">Red Vial Nacional: PE-28A,vía Los Libertadores, 
Tramo: </t>
    </r>
    <r>
      <rPr>
        <sz val="10"/>
        <rFont val="Arial"/>
        <family val="2"/>
      </rPr>
      <t>San Clemente-Pte. Suyacuna</t>
    </r>
    <r>
      <rPr>
        <b/>
        <sz val="10"/>
        <rFont val="Arial"/>
        <family val="2"/>
      </rPr>
      <t xml:space="preserve"> 
Sector: </t>
    </r>
    <r>
      <rPr>
        <sz val="10"/>
        <rFont val="Arial"/>
        <family val="2"/>
      </rPr>
      <t>Huaylla Grande- Huancano Km 44+050 - Km 66+000</t>
    </r>
  </si>
  <si>
    <r>
      <t>Red Vial Nacional: PE-28A 
Tramo:</t>
    </r>
    <r>
      <rPr>
        <sz val="10"/>
        <rFont val="Arial"/>
        <family val="2"/>
      </rPr>
      <t xml:space="preserve"> Pte. Suyacuna - Pte. Apacheta ( Tramo Ii) ,   
</t>
    </r>
    <r>
      <rPr>
        <b/>
        <sz val="10"/>
        <rFont val="Arial"/>
        <family val="2"/>
      </rPr>
      <t>Sector:</t>
    </r>
    <r>
      <rPr>
        <sz val="10"/>
        <rFont val="Arial"/>
        <family val="2"/>
      </rPr>
      <t xml:space="preserve"> Chaupi Km 143+000 - Km 175+250</t>
    </r>
  </si>
  <si>
    <r>
      <t>Red Vial Nacional: PE-30D,
Tramo:</t>
    </r>
    <r>
      <rPr>
        <sz val="10"/>
        <rFont val="Arial"/>
        <family val="2"/>
      </rPr>
      <t xml:space="preserve"> Palpa </t>
    </r>
    <r>
      <rPr>
        <b/>
        <sz val="10"/>
        <rFont val="Arial"/>
        <family val="2"/>
      </rPr>
      <t xml:space="preserve">- </t>
    </r>
    <r>
      <rPr>
        <sz val="10"/>
        <rFont val="Arial"/>
        <family val="2"/>
      </rPr>
      <t>Llauta,</t>
    </r>
    <r>
      <rPr>
        <b/>
        <sz val="10"/>
        <rFont val="Arial"/>
        <family val="2"/>
      </rPr>
      <t xml:space="preserve">
Sector: </t>
    </r>
    <r>
      <rPr>
        <sz val="10"/>
        <rFont val="Arial"/>
        <family val="2"/>
      </rPr>
      <t>Tambo Km 15+500 - Km 33+500</t>
    </r>
  </si>
  <si>
    <t>M23.03.363</t>
  </si>
  <si>
    <r>
      <t xml:space="preserve">Puno 
</t>
    </r>
    <r>
      <rPr>
        <sz val="10"/>
        <color theme="1"/>
        <rFont val="Arial"/>
        <family val="2"/>
      </rPr>
      <t>Melgar / Ayaviri</t>
    </r>
  </si>
  <si>
    <t>-14.895</t>
  </si>
  <si>
    <t>-70.602</t>
  </si>
  <si>
    <r>
      <t xml:space="preserve">Red Vial Nacional: PE-3SG
Tramo: </t>
    </r>
    <r>
      <rPr>
        <sz val="10"/>
        <rFont val="Arial"/>
        <family val="2"/>
      </rPr>
      <t xml:space="preserve">Dv Ocoruro- Emp .PE 3S( Ayaviri) / tramo IX, </t>
    </r>
    <r>
      <rPr>
        <b/>
        <sz val="10"/>
        <rFont val="Arial"/>
        <family val="2"/>
      </rPr>
      <t xml:space="preserve">
Sector: </t>
    </r>
    <r>
      <rPr>
        <sz val="10"/>
        <rFont val="Arial"/>
        <family val="2"/>
      </rPr>
      <t>Ayaviri Km 355+900 - Km 355+910</t>
    </r>
  </si>
  <si>
    <r>
      <t xml:space="preserve">Red Vial Nacional: PE-12,
Tramo: </t>
    </r>
    <r>
      <rPr>
        <sz val="10"/>
        <rFont val="Arial"/>
        <family val="2"/>
      </rPr>
      <t xml:space="preserve">Santa - Chuquicara- Puente Huarochirí  </t>
    </r>
    <r>
      <rPr>
        <b/>
        <sz val="10"/>
        <rFont val="Arial"/>
        <family val="2"/>
      </rPr>
      <t xml:space="preserve">
Sector: </t>
    </r>
    <r>
      <rPr>
        <sz val="10"/>
        <rFont val="Arial"/>
        <family val="2"/>
      </rPr>
      <t>Suchiman km  41+500 - km 60+800</t>
    </r>
  </si>
  <si>
    <t>-8.732</t>
  </si>
  <si>
    <t>-78.428</t>
  </si>
  <si>
    <t>M23.03.365</t>
  </si>
  <si>
    <t>M23.03.354</t>
  </si>
  <si>
    <t>M23.03.366</t>
  </si>
  <si>
    <r>
      <t xml:space="preserve">Áncash
</t>
    </r>
    <r>
      <rPr>
        <sz val="10"/>
        <color theme="1"/>
        <rFont val="Arial"/>
        <family val="2"/>
      </rPr>
      <t>Huaraz / Pariacoto</t>
    </r>
  </si>
  <si>
    <t>-9.546</t>
  </si>
  <si>
    <t>-77.831</t>
  </si>
  <si>
    <t>M23.03.367</t>
  </si>
  <si>
    <r>
      <t xml:space="preserve">Red Vial Nacional: PE-14
Tramo: </t>
    </r>
    <r>
      <rPr>
        <sz val="10"/>
        <rFont val="Arial"/>
        <family val="2"/>
      </rPr>
      <t xml:space="preserve"> Pariacoto - Yupash</t>
    </r>
    <r>
      <rPr>
        <b/>
        <sz val="10"/>
        <rFont val="Arial"/>
        <family val="2"/>
      </rPr>
      <t xml:space="preserve">
Sector</t>
    </r>
    <r>
      <rPr>
        <sz val="10"/>
        <rFont val="Arial"/>
        <family val="2"/>
      </rPr>
      <t>: Rurashca Km 65+000 km 68+500</t>
    </r>
  </si>
  <si>
    <r>
      <rPr>
        <b/>
        <sz val="10"/>
        <rFont val="Arial"/>
        <family val="2"/>
      </rPr>
      <t>PVN</t>
    </r>
    <r>
      <rPr>
        <sz val="10"/>
        <rFont val="Arial"/>
        <family val="2"/>
      </rPr>
      <t xml:space="preserve">
Administración Directa 
Jefatura zonal  Ancash
Carlos Eduardo Cueva Figueroa - Jefe zonal
Correo: ccueva@pvn.gob.pe</t>
    </r>
  </si>
  <si>
    <t>-9.550</t>
  </si>
  <si>
    <t>-77.798</t>
  </si>
  <si>
    <r>
      <t xml:space="preserve">Red Vial Nacional: PE-14
Tramo: </t>
    </r>
    <r>
      <rPr>
        <sz val="10"/>
        <rFont val="Arial"/>
        <family val="2"/>
      </rPr>
      <t xml:space="preserve">Casma Pariacoto  </t>
    </r>
    <r>
      <rPr>
        <b/>
        <sz val="10"/>
        <rFont val="Arial"/>
        <family val="2"/>
      </rPr>
      <t xml:space="preserve">
Sector</t>
    </r>
    <r>
      <rPr>
        <sz val="10"/>
        <rFont val="Arial"/>
        <family val="2"/>
      </rPr>
      <t>: Pariacoto Km 61+000 km 64+500</t>
    </r>
  </si>
  <si>
    <t>M23.03.368</t>
  </si>
  <si>
    <r>
      <t xml:space="preserve">Áncash
</t>
    </r>
    <r>
      <rPr>
        <sz val="10"/>
        <color theme="1"/>
        <rFont val="Arial"/>
        <family val="2"/>
      </rPr>
      <t>Huaraz / Independencia</t>
    </r>
  </si>
  <si>
    <t xml:space="preserve">Maquinaria de PVN
01 Cargador frontal
01 Camión volquete
</t>
  </si>
  <si>
    <t>-9.518</t>
  </si>
  <si>
    <t>-77.537</t>
  </si>
  <si>
    <r>
      <t xml:space="preserve">Red Vial Nacional: PE-3S, 
Tramo: </t>
    </r>
    <r>
      <rPr>
        <sz val="10"/>
        <rFont val="Arial"/>
        <family val="2"/>
      </rPr>
      <t xml:space="preserve">Puno - Juliaca,
</t>
    </r>
    <r>
      <rPr>
        <b/>
        <sz val="10"/>
        <rFont val="Arial"/>
        <family val="2"/>
      </rPr>
      <t xml:space="preserve">Sector: </t>
    </r>
    <r>
      <rPr>
        <sz val="10"/>
        <rFont val="Arial"/>
        <family val="2"/>
      </rPr>
      <t>Km</t>
    </r>
    <r>
      <rPr>
        <b/>
        <sz val="10"/>
        <rFont val="Arial"/>
        <family val="2"/>
      </rPr>
      <t xml:space="preserve"> </t>
    </r>
    <r>
      <rPr>
        <sz val="10"/>
        <rFont val="Arial"/>
        <family val="2"/>
      </rPr>
      <t>1333+401 - Km 1336+500;  Km 34+401 - Km 36+000; Km 33+301 - Km 33+500de la Segunda calzada</t>
    </r>
  </si>
  <si>
    <t>TRÁNSITO NORMAL</t>
  </si>
  <si>
    <t>M23.03.369</t>
  </si>
  <si>
    <r>
      <t>Piura</t>
    </r>
    <r>
      <rPr>
        <sz val="10"/>
        <color theme="1"/>
        <rFont val="Arial"/>
        <family val="2"/>
      </rPr>
      <t xml:space="preserve">
Morropón / Salitral</t>
    </r>
  </si>
  <si>
    <r>
      <t>Red Vial Nacional: PE-02A,</t>
    </r>
    <r>
      <rPr>
        <sz val="10"/>
        <rFont val="Arial"/>
        <family val="2"/>
      </rPr>
      <t xml:space="preserve">
</t>
    </r>
    <r>
      <rPr>
        <b/>
        <sz val="10"/>
        <rFont val="Arial"/>
        <family val="2"/>
      </rPr>
      <t>Tramo:</t>
    </r>
    <r>
      <rPr>
        <sz val="10"/>
        <rFont val="Arial"/>
        <family val="2"/>
      </rPr>
      <t xml:space="preserve"> Buenos Aires - Piedra Azul, 
</t>
    </r>
    <r>
      <rPr>
        <b/>
        <sz val="10"/>
        <rFont val="Arial"/>
        <family val="2"/>
      </rPr>
      <t>Sector:</t>
    </r>
    <r>
      <rPr>
        <sz val="10"/>
        <rFont val="Arial"/>
        <family val="2"/>
      </rPr>
      <t xml:space="preserve"> Km 53+500</t>
    </r>
  </si>
  <si>
    <t>-5.435</t>
  </si>
  <si>
    <t>-79.768</t>
  </si>
  <si>
    <r>
      <t xml:space="preserve">Red Vial Nacional: PE-1NR,
Tramo: </t>
    </r>
    <r>
      <rPr>
        <sz val="10"/>
        <rFont val="Arial"/>
        <family val="2"/>
      </rPr>
      <t xml:space="preserve">Morropón-Pte La Gallega </t>
    </r>
    <r>
      <rPr>
        <b/>
        <sz val="10"/>
        <rFont val="Arial"/>
        <family val="2"/>
      </rPr>
      <t xml:space="preserve">,  
Sector: </t>
    </r>
    <r>
      <rPr>
        <sz val="10"/>
        <rFont val="Arial"/>
        <family val="2"/>
      </rPr>
      <t>Pte La Gallega Km 82+980- Km 83+050</t>
    </r>
  </si>
  <si>
    <t>PVN
Administración por contrato
Jefatura zonal Puno
Roger Aguilar Araca - Jefe zonal
Correo: raguilar@pvn.gob.pe</t>
  </si>
  <si>
    <t>M23.03.370</t>
  </si>
  <si>
    <t>-79.907</t>
  </si>
  <si>
    <t>-5.124</t>
  </si>
  <si>
    <t>M23.03.372</t>
  </si>
  <si>
    <r>
      <t xml:space="preserve">Amazonas 
</t>
    </r>
    <r>
      <rPr>
        <sz val="10"/>
        <color theme="1"/>
        <rFont val="Arial"/>
        <family val="2"/>
      </rPr>
      <t>Utcubamba / Cumba</t>
    </r>
  </si>
  <si>
    <t>Maquinaria PVN
01 Rodillo liso
01 Cisterna de agua</t>
  </si>
  <si>
    <t>-5.862</t>
  </si>
  <si>
    <t>-78.692</t>
  </si>
  <si>
    <t>M23.03.373</t>
  </si>
  <si>
    <r>
      <t xml:space="preserve">Red Vial Nacional: PE-06A, 
Tramo: </t>
    </r>
    <r>
      <rPr>
        <sz val="10"/>
        <rFont val="Arial"/>
        <family val="2"/>
      </rPr>
      <t xml:space="preserve">Pte. Cumbil - Llama, </t>
    </r>
    <r>
      <rPr>
        <b/>
        <sz val="10"/>
        <rFont val="Arial"/>
        <family val="2"/>
      </rPr>
      <t xml:space="preserve">
Sector: </t>
    </r>
    <r>
      <rPr>
        <sz val="10"/>
        <rFont val="Arial"/>
        <family val="2"/>
      </rPr>
      <t>Llama Km 106+400 - Km 106+800.</t>
    </r>
  </si>
  <si>
    <r>
      <rPr>
        <b/>
        <sz val="10"/>
        <rFont val="Arial"/>
        <family val="2"/>
      </rPr>
      <t>PVN</t>
    </r>
    <r>
      <rPr>
        <sz val="10"/>
        <rFont val="Arial"/>
        <family val="2"/>
      </rPr>
      <t xml:space="preserve">
Administración por contrato
Jefatura zonal Lambayeque
Berenita Del Rosario Rodriguez  - Jefe zonal
Correo: brodriguez@pvn.gob.pe</t>
    </r>
  </si>
  <si>
    <t>-6.497</t>
  </si>
  <si>
    <t>-79.151</t>
  </si>
  <si>
    <t>M23.03.371</t>
  </si>
  <si>
    <r>
      <t xml:space="preserve">Cajamarca
</t>
    </r>
    <r>
      <rPr>
        <sz val="10"/>
        <color theme="1"/>
        <rFont val="Arial"/>
        <family val="2"/>
      </rPr>
      <t>Chota / Huambos</t>
    </r>
  </si>
  <si>
    <r>
      <t xml:space="preserve">Red Vial Nacional: PE-06A, 
Tramo: </t>
    </r>
    <r>
      <rPr>
        <sz val="10"/>
        <rFont val="Arial"/>
        <family val="2"/>
      </rPr>
      <t>Llama - Huambos</t>
    </r>
    <r>
      <rPr>
        <b/>
        <sz val="10"/>
        <rFont val="Arial"/>
        <family val="2"/>
      </rPr>
      <t xml:space="preserve"> </t>
    </r>
    <r>
      <rPr>
        <sz val="10"/>
        <rFont val="Arial"/>
        <family val="2"/>
      </rPr>
      <t xml:space="preserve">, </t>
    </r>
    <r>
      <rPr>
        <b/>
        <sz val="10"/>
        <rFont val="Arial"/>
        <family val="2"/>
      </rPr>
      <t xml:space="preserve">
Sector: </t>
    </r>
    <r>
      <rPr>
        <sz val="10"/>
        <rFont val="Arial"/>
        <family val="2"/>
      </rPr>
      <t>Chota Km 152+450 - Km 152+550</t>
    </r>
  </si>
  <si>
    <t>M23.03.375</t>
  </si>
  <si>
    <r>
      <rPr>
        <b/>
        <sz val="10"/>
        <rFont val="Arial"/>
        <family val="2"/>
      </rPr>
      <t>PVN</t>
    </r>
    <r>
      <rPr>
        <sz val="10"/>
        <rFont val="Arial"/>
        <family val="2"/>
      </rPr>
      <t xml:space="preserve">
Administración Directa
Jefatura zonal Junín-Pasco
Raul Alexei Corilla Nuñez  - Jefe zonal
Correo: rcorilla@pvn.gob.pe</t>
    </r>
  </si>
  <si>
    <t>-10.830</t>
  </si>
  <si>
    <t>-75.295</t>
  </si>
  <si>
    <r>
      <t xml:space="preserve">Pasco
</t>
    </r>
    <r>
      <rPr>
        <sz val="10"/>
        <color theme="1"/>
        <rFont val="Arial"/>
        <family val="2"/>
      </rPr>
      <t>Oxapampa/ Villarrica</t>
    </r>
  </si>
  <si>
    <r>
      <t>Red Vial Nacional: PE-5N, 
Tramo:Pte. Raither -Villarrica</t>
    </r>
    <r>
      <rPr>
        <sz val="10"/>
        <rFont val="Arial"/>
        <family val="2"/>
      </rPr>
      <t xml:space="preserve">, </t>
    </r>
    <r>
      <rPr>
        <b/>
        <sz val="10"/>
        <rFont val="Arial"/>
        <family val="2"/>
      </rPr>
      <t xml:space="preserve">
Sector: </t>
    </r>
    <r>
      <rPr>
        <sz val="10"/>
        <rFont val="Arial"/>
        <family val="2"/>
      </rPr>
      <t>Las Lomas-Pampa Encantada Km 21+800 Km 25+960</t>
    </r>
  </si>
  <si>
    <t>M23.03.374</t>
  </si>
  <si>
    <r>
      <t xml:space="preserve">Áncash
</t>
    </r>
    <r>
      <rPr>
        <sz val="10"/>
        <color theme="1"/>
        <rFont val="Arial"/>
        <family val="2"/>
      </rPr>
      <t>Huaraz</t>
    </r>
    <r>
      <rPr>
        <b/>
        <sz val="10"/>
        <color theme="1"/>
        <rFont val="Arial"/>
        <family val="2"/>
      </rPr>
      <t xml:space="preserve"> / </t>
    </r>
    <r>
      <rPr>
        <sz val="10"/>
        <color theme="1"/>
        <rFont val="Arial"/>
        <family val="2"/>
      </rPr>
      <t>Pira</t>
    </r>
  </si>
  <si>
    <t>-9.551</t>
  </si>
  <si>
    <t>-77.631</t>
  </si>
  <si>
    <t>Etiquetas de fila</t>
  </si>
  <si>
    <t>Total general</t>
  </si>
  <si>
    <t>Cuenta de ESTADO</t>
  </si>
  <si>
    <t>(Varios elementos)</t>
  </si>
  <si>
    <t>M23.03.376</t>
  </si>
  <si>
    <r>
      <t xml:space="preserve">Áncash
</t>
    </r>
    <r>
      <rPr>
        <sz val="10"/>
        <color theme="1"/>
        <rFont val="Arial"/>
        <family val="2"/>
      </rPr>
      <t>Recuay / Recuay</t>
    </r>
  </si>
  <si>
    <r>
      <t xml:space="preserve">Red Vial Nacional: PE-3N, 
Tramo: </t>
    </r>
    <r>
      <rPr>
        <sz val="10"/>
        <rFont val="Arial"/>
        <family val="2"/>
      </rPr>
      <t xml:space="preserve">Recuay - Huaraz, </t>
    </r>
    <r>
      <rPr>
        <b/>
        <sz val="10"/>
        <rFont val="Arial"/>
        <family val="2"/>
      </rPr>
      <t xml:space="preserve">
Sector: </t>
    </r>
    <r>
      <rPr>
        <sz val="10"/>
        <rFont val="Arial"/>
        <family val="2"/>
      </rPr>
      <t>DV Olleros- Huaraz Km 560+000 - Km 575+000</t>
    </r>
  </si>
  <si>
    <t>-9.684</t>
  </si>
  <si>
    <t>-77.472</t>
  </si>
  <si>
    <t>-80.635</t>
  </si>
  <si>
    <t>Apurímac
Grau  / Huayllati</t>
  </si>
  <si>
    <t>Red Vial Nacional: PE-3SX
Tramo: Emp-PE 3SF(Progreso) - Matara
Sector: Chacapampa Km 0+000 - Km 34+200</t>
  </si>
  <si>
    <t>Precipitaciones pluviales - Asentamiento de plataforma
Debido a las precipitaciones pluviales, se produjo asentamiento de plataforma.   
29.03.23. PVN Zonal Apurímac informa que se viene coordinado la contratación de los servicios, para la reparación de la plataforma.
Challhuahuacho - Pamputa PE-3SF - PE-3SX</t>
  </si>
  <si>
    <t>PVN
Administración directa
Jefatura zonal Cusco Apurímac
Jaime Leonardo Huaman Cabrera
Correo: jlhuaman@pvn.gob.pe</t>
  </si>
  <si>
    <t>Piura
Sechura / Sechura</t>
  </si>
  <si>
    <t>Red Vial Nacional: PE-04,
Tramo: Emp. PE-1N (el cruce) Dv. Sechura (PE-1NK)
Sector: La Mina Km 6+000 - Km 6+100</t>
  </si>
  <si>
    <t>Precipitaciones pluviales - Socavación de Plataforma
Debido a las fuertes precipitaciones, así como las aguas que vierten del rio Piura hacia las lagunas san Ramón y Ñapique que finaliza por gravedad en la laguna la niña, asimismo se realiza las evaluaciones pertinentes para la toma de acciones correspondientes se produjo pérdida de  plataforma.
29.03.23. PVN Zonal Piura - Tumbes informa que realiza las evaluaciones pertinentes para la toma de acciones correspondientes, luego que el nivel de agua baje en el sector afectado.
Ruta Alterna: PE-1N - Dv Catacaos (Emp. PE-1N) - Catacaos - La Unión - Sechura.</t>
  </si>
  <si>
    <t>PVN
Administración Directa
Jefatura zonal Piura - Tumbes
Pool Brayner Salguero Calle  - Jefe zonal
Correo: psalguero@pvn.gob.pe</t>
  </si>
  <si>
    <t>Ica
Palpa / Palpa</t>
  </si>
  <si>
    <t>Red Vial Nacional: PE-30D,
Tramo: Palpa - Llauta,
Sector: Tambo Km 15+500 - Km 33+500</t>
  </si>
  <si>
    <t>Precipitaciones pluviales - Pérdida de plataforma
Debido a las constantes lluvias en la zona, se produjo pérdida de plataforma.
29.03.23. PVN Zonal Ica realiza la eliminación de material de derrumbe</t>
  </si>
  <si>
    <t>PVN
Administración Directa
Jefatura zonal Ica       
Jean Pier Moscoso  - Jefe zonal
Correo:acojal@pvn.gob.pe</t>
  </si>
  <si>
    <t>Piura 
Huancabamba / Canchaque</t>
  </si>
  <si>
    <t>Red Vial Nacional: PE-02A,
Tramo: Dv. Palambla - Cruz Blanca,
Sector: Pte. Fierro Km 89+000</t>
  </si>
  <si>
    <t>Precipitaciones pluviales - Pérdida de plataforma
Debido a las precipitaciones pluviales, se produjo pérdida de plataforma.
29.03.23. PVN Zonal Piura - Tumbes informa que realizarán trabajos de recuperación de plataforma, mediante las actividades de apertura de trocha y carguío de rocas.
Ruta Alterna: Los Ranchos - Ruta vecinal.</t>
  </si>
  <si>
    <t>Red Vial Nacional: PE-02A,
Tramo: Dv. Palambla - Cruz Blanca,
Sector: La Sullanera Km 93+000</t>
  </si>
  <si>
    <t xml:space="preserve">Precipitaciones pluviales - Pérdida de plataforma
Debido a las precipitaciones pluviales, se produjo pérdida de plataforma.
29.03.23. PVN Zonal Piura - Tumbes realiza la gestión para la adquisición de combustible y contratación de los servicios de alquiler de maquinaria a todo costo y servicio de control de tránsito y seguridad vial del sector, se mantiene la transitabilidad vehicular interrumpida. 
Rutas alternas: Los Ranchos- Ruta vecinal. </t>
  </si>
  <si>
    <t>Red Vial Nacional: PE-02A,
Tramo: Dv. Palambla - Cruz Blanca,
Sector: Las Minas Km 102+300</t>
  </si>
  <si>
    <t>Red Vial Nacional: PE-02A,
Tramo: Dv. Palambla - Cruz Blanca,
Sector: Las Minas Km 103+800</t>
  </si>
  <si>
    <t>Red Vial Nacional: PE-02A,
Tramo: Dv. Palambla - Cruz Blanca,
Sector: Las Minas Km 104+500</t>
  </si>
  <si>
    <t>Lima
Huaura / Sayan</t>
  </si>
  <si>
    <t>Red Vial Nacional: PE-18
Tramo: OV Rio Seco-Sayan
Sector: El ahorcado Km 20+100 - Km 20+950</t>
  </si>
  <si>
    <t>Precipitaciones pluviales - Huaico
Debido a las constantes lluvias, se produjo el deslizamiento en la zona.
29.03.23. PVN Zonal Lima informa que continúa los trabajos de recuperación de plataforma mediante trabajos de descolmatación y conformación de plataforma con equipo mecánico.</t>
  </si>
  <si>
    <t>PVN
Administración por contrato
Jefatura zonal Lima                  Alfredo Antonio Cojal Del Solar 
Correo:acojal@pvn.gob.pe</t>
  </si>
  <si>
    <t>Puno
Puno / Puno</t>
  </si>
  <si>
    <t>Red Vial Nacional: PE-3S, 
Tramo: Puno - Desaguadero, 
Sector: Puente Ilave Km 1411+755 - Km 1505+486</t>
  </si>
  <si>
    <t>Acción humana - Manifestación
Debido a la coyuntura política actual, pobladores bloquean la vía.
29.03.23. PVN Puno informa que los manifestantes han vuelto a interrumpir el tránsito vehicular, han soldado de un extremo del puente con estructura metálica.</t>
  </si>
  <si>
    <t>PVN
Administración directa
Jefatura zonal Puno
Roger Aguilar Araca - Jefe zonal
Correo: raguilar@pvn.gob.pe</t>
  </si>
  <si>
    <t>Áncash 
Corongo / Bambas</t>
  </si>
  <si>
    <t>Red Vial Nacional: PE-3N, 
Tramo: Chuquicata - Pte Huarochirí,  
Sector: Huarochirí  Km 714+950- Km 740+600</t>
  </si>
  <si>
    <t>Precipitaciones pluviales - Derrumbe
Debido al deslizamiento de material suelto por las intensas lluvias en la zona, se produjo un huaico.
29.03.23. PVN Zonal la Libertad informa realiza limpieza de huaico y derrumbe, así como eliminación de material suelto.</t>
  </si>
  <si>
    <t>PVN
Administración Directa 
Jefatura zonal La Libertad
Carlos Alberto Lapoint Zavala - Jefe zonal
Correo: clapoint@pvn.gob.pe</t>
  </si>
  <si>
    <t>Piura
Piura / Tambo Grande</t>
  </si>
  <si>
    <t>Red Vial Nacional: PE-1NR, Tramo: Tambogrande - Chulucanas, 
Sector: Quebrada San Francisco Km 12+900</t>
  </si>
  <si>
    <t>Precipitaciones pluviales - Inundación
Debido a las intensas precipitaciones, se produjo una inundación en la vía.
29.03.23. PVN Zonal Piura - Tumbes informa que se está monitoreando el nivel del agua, el mismo que nuevamente ha incrementado no permitiendo el tránsito vehicular, asimismo se continua con las gestiones para adquisición de bienes y contratación de servicios para la instalación de alcantarillas de TMC de mayor diámetro para su colocación con enrocado.</t>
  </si>
  <si>
    <t>PVN
Administración Directa 
Jefatura zonal Piura - Tumbes
Pool Brayner Salguero Calle  - Jefe zonal
Correo: psalguero@pvn.gob.pe</t>
  </si>
  <si>
    <t>Áncash
Pallasca / Tauca</t>
  </si>
  <si>
    <t xml:space="preserve">Red Vial Nacional: PE-3NA,
Tramo: Dv. Sihuas - Tauca,  
Sector: Hierbabuena Km 118+200- Km 118+300 </t>
  </si>
  <si>
    <t>Precipitaciones pluviales - Derrumbe
Debido a la inestabilidad de talud superior y lluvias en la zona, se produjo un deslizamiento de material.
29.03.23. PVN Zonal Áncash Informa que el 27/03/2023 se retomaran los trabajos de eliminación lateral de derrumbe paralizados desde el 07.03.2023 por mal clima y condiciones inseguras de trabajo, por continuos deslizamientos del talud superior, se precisa que los trabajos se ejecutaran a través de un tercero (servicio a todo costo).
Ruta Alterna: (AN 527) Trayectoria: Emp. PE-3N (ANCOS) - Santa Rosa - Miraflores - Llapo-Emp. PE-3NA.</t>
  </si>
  <si>
    <t>PVN
Administración Directa 
Jefatura zonal  Ancash
Carlos Eduardo Cueva Figueroa - Jefe zonal
Correo: ccueva@pvn.gob.pe</t>
  </si>
  <si>
    <t>Huancavelica
Castrovirreynna / Mollepampa</t>
  </si>
  <si>
    <t>Red Vial Nacional: PE-26A,
Tramo: Mollepampa - Cocas,  
Sector: Quincara Km 96+000 - Km 96+070</t>
  </si>
  <si>
    <t>Precipitaciones pluviales - Derrumbe
Debido a las intensas lluvias en la zona, se produjo derrumbe mayor sobre plataforma.
29.03.23. PVN Zonal Huancavelica informa que los trabajos de la limpieza del derrumbe se encuentran suspendidos.
Ruta alterna 1: Quincara - Cocas - Castrovirreyna - Ticrapo.
Ruta alterna 2: Quincara - Mollepampa - Ticrapo. Ruta alterna 2: Santa Ines Ticrapo (Ruta 280).</t>
  </si>
  <si>
    <t>PVN
Administración Directa 
Jefatura zonal Huancavelica
Hebert Taipe Hurtado - Jefe zonal
Correo: htaipe@pvn.gob.pe</t>
  </si>
  <si>
    <t>Puno
San Antonio de Putina / Putina</t>
  </si>
  <si>
    <t>Red Vial Nacional: PE-34Q, 
Tramo: Putina - Muñani, 
Sector: Putina Km 3+000 - Km 22+000</t>
  </si>
  <si>
    <t>Acción humana - Manifestación
Debido a la coyuntura política actual, pobladores bloquean la vía.
29.03.23. PVN Zonal Puno informa que el Conservador no realiza limpieza para no exponer a los trabajadores.</t>
  </si>
  <si>
    <r>
      <rPr>
        <b/>
        <sz val="10"/>
        <rFont val="Arial"/>
        <family val="2"/>
      </rPr>
      <t>CONCESIÓN CANCHAQUE</t>
    </r>
    <r>
      <rPr>
        <sz val="10"/>
        <rFont val="Arial"/>
        <family val="2"/>
      </rPr>
      <t xml:space="preserve">
Comunicación vía correo:
Central de Atención de Emergencias - Conservación Vial caecv@unna.com.pe</t>
    </r>
  </si>
  <si>
    <t xml:space="preserve">Maquinaria del Contratista Convial Sierra Norte
</t>
  </si>
  <si>
    <r>
      <t xml:space="preserve">CONVIAL SIERRA NORTE
</t>
    </r>
    <r>
      <rPr>
        <sz val="10"/>
        <rFont val="Arial"/>
        <family val="2"/>
      </rPr>
      <t>Comunicación telefónica: Central de emergencias</t>
    </r>
  </si>
  <si>
    <t>-7.178</t>
  </si>
  <si>
    <t>-78.823</t>
  </si>
  <si>
    <t>M23.03.377</t>
  </si>
  <si>
    <r>
      <rPr>
        <b/>
        <sz val="10"/>
        <color theme="1"/>
        <rFont val="Arial"/>
        <family val="2"/>
      </rPr>
      <t xml:space="preserve">Cajamarca
</t>
    </r>
    <r>
      <rPr>
        <sz val="10"/>
        <color theme="1"/>
        <rFont val="Arial"/>
        <family val="2"/>
      </rPr>
      <t>San Pablo / San Bernardino</t>
    </r>
  </si>
  <si>
    <r>
      <t xml:space="preserve">Red Vial Nacional: PE-08A, Tramo: </t>
    </r>
    <r>
      <rPr>
        <sz val="10"/>
        <rFont val="Arial"/>
        <family val="2"/>
      </rPr>
      <t xml:space="preserve">Dv. Chilete - Emp. PE-3N, 
</t>
    </r>
    <r>
      <rPr>
        <b/>
        <sz val="10"/>
        <rFont val="Arial"/>
        <family val="2"/>
      </rPr>
      <t>Sector:</t>
    </r>
    <r>
      <rPr>
        <sz val="10"/>
        <rFont val="Arial"/>
        <family val="2"/>
      </rPr>
      <t xml:space="preserve">  Paredones Km 07+590 - Km 07+615
</t>
    </r>
  </si>
  <si>
    <t>Maquinaria de  PVN
01 Cargador frontal
02 Camión volquete
01 Excavadora</t>
  </si>
  <si>
    <r>
      <rPr>
        <b/>
        <sz val="10"/>
        <rFont val="Arial"/>
        <family val="2"/>
      </rPr>
      <t>PVN</t>
    </r>
    <r>
      <rPr>
        <sz val="10"/>
        <rFont val="Arial"/>
        <family val="2"/>
      </rPr>
      <t xml:space="preserve">
Administración Directa
Jefatura zonal Ica       
Jean Pier Moscoso  - Jefe zonal
Correo: acojal@pvn.gob.pe</t>
    </r>
  </si>
  <si>
    <r>
      <rPr>
        <b/>
        <sz val="10"/>
        <rFont val="Arial"/>
        <family val="2"/>
      </rPr>
      <t>PVN</t>
    </r>
    <r>
      <rPr>
        <sz val="10"/>
        <rFont val="Arial"/>
        <family val="2"/>
      </rPr>
      <t xml:space="preserve">
Administración Directa
Jefatura zonal Lima                Alfredo Antonio Cojal Del Solar 
Correo: acojal@pvn.gob.pe</t>
    </r>
  </si>
  <si>
    <r>
      <t xml:space="preserve">Red Vial Nacional: PE-1S,
Tramo: </t>
    </r>
    <r>
      <rPr>
        <sz val="10"/>
        <rFont val="Arial"/>
        <family val="2"/>
      </rPr>
      <t>Pto. Inka - Dv. Chaparra,</t>
    </r>
    <r>
      <rPr>
        <b/>
        <sz val="10"/>
        <rFont val="Arial"/>
        <family val="2"/>
      </rPr>
      <t xml:space="preserve">   
Sector: </t>
    </r>
    <r>
      <rPr>
        <sz val="10"/>
        <rFont val="Arial"/>
        <family val="2"/>
      </rPr>
      <t>Chala Km 620+060 - Km 620+660</t>
    </r>
  </si>
  <si>
    <r>
      <t xml:space="preserve">Red Vial Nacional: PE-1NR,
Tramo: </t>
    </r>
    <r>
      <rPr>
        <sz val="10"/>
        <rFont val="Arial"/>
        <family val="2"/>
      </rPr>
      <t>Morropón - Chalaco,</t>
    </r>
    <r>
      <rPr>
        <b/>
        <sz val="10"/>
        <rFont val="Arial"/>
        <family val="2"/>
      </rPr>
      <t xml:space="preserve">   
Sector: </t>
    </r>
    <r>
      <rPr>
        <sz val="10"/>
        <rFont val="Arial"/>
        <family val="2"/>
      </rPr>
      <t>Chalaco Km 114+100 - Km 124+100</t>
    </r>
  </si>
  <si>
    <r>
      <t>Red Vial Nacional: PE-1NK,
Tramo:</t>
    </r>
    <r>
      <rPr>
        <sz val="10"/>
        <rFont val="Arial"/>
        <family val="2"/>
      </rPr>
      <t xml:space="preserve"> Catacaos - Dv. Catacaos,</t>
    </r>
    <r>
      <rPr>
        <b/>
        <sz val="10"/>
        <rFont val="Arial"/>
        <family val="2"/>
      </rPr>
      <t xml:space="preserve">   
Sector: </t>
    </r>
    <r>
      <rPr>
        <sz val="10"/>
        <rFont val="Arial"/>
        <family val="2"/>
      </rPr>
      <t>Simbila Km 2+350 - Km 2+358</t>
    </r>
  </si>
  <si>
    <r>
      <t xml:space="preserve">Red Vial Nacional: PE-1NR,
Tramo: </t>
    </r>
    <r>
      <rPr>
        <sz val="10"/>
        <rFont val="Arial"/>
        <family val="2"/>
      </rPr>
      <t>Morropón - Pte. La Gallega,</t>
    </r>
    <r>
      <rPr>
        <b/>
        <sz val="10"/>
        <rFont val="Arial"/>
        <family val="2"/>
      </rPr>
      <t xml:space="preserve">   
Sector: </t>
    </r>
    <r>
      <rPr>
        <sz val="10"/>
        <rFont val="Arial"/>
        <family val="2"/>
      </rPr>
      <t>Morropón Km 70+500 - Km 73+900</t>
    </r>
  </si>
  <si>
    <r>
      <t xml:space="preserve">Red Vial Nacional: PE-1NR,
Tramo: </t>
    </r>
    <r>
      <rPr>
        <sz val="10"/>
        <rFont val="Arial"/>
        <family val="2"/>
      </rPr>
      <t>Pte. Gallega</t>
    </r>
    <r>
      <rPr>
        <b/>
        <sz val="10"/>
        <rFont val="Arial"/>
        <family val="2"/>
      </rPr>
      <t xml:space="preserve"> </t>
    </r>
    <r>
      <rPr>
        <sz val="10"/>
        <rFont val="Arial"/>
        <family val="2"/>
      </rPr>
      <t>- Pacaipampa,</t>
    </r>
    <r>
      <rPr>
        <b/>
        <sz val="10"/>
        <rFont val="Arial"/>
        <family val="2"/>
      </rPr>
      <t xml:space="preserve">   
Sector: </t>
    </r>
    <r>
      <rPr>
        <sz val="10"/>
        <rFont val="Arial"/>
        <family val="2"/>
      </rPr>
      <t>Pte. Gallega Km 102+800 - Km 112+800</t>
    </r>
  </si>
  <si>
    <r>
      <t xml:space="preserve">Red Vial Nacional PE-12A, 
Tramo: </t>
    </r>
    <r>
      <rPr>
        <sz val="10"/>
        <rFont val="Arial"/>
        <family val="2"/>
      </rPr>
      <t>Dv. Sihuas - Muacrachuco,</t>
    </r>
    <r>
      <rPr>
        <b/>
        <sz val="10"/>
        <rFont val="Arial"/>
        <family val="2"/>
      </rPr>
      <t xml:space="preserve"> 
Sector: </t>
    </r>
    <r>
      <rPr>
        <sz val="10"/>
        <rFont val="Arial"/>
        <family val="2"/>
      </rPr>
      <t>Suchiman Km 129+000 - Km 130+000</t>
    </r>
  </si>
  <si>
    <r>
      <t xml:space="preserve">Red Vial Nacional: PE-5NG,
Tramo: </t>
    </r>
    <r>
      <rPr>
        <sz val="10"/>
        <rFont val="Arial"/>
        <family val="2"/>
      </rPr>
      <t>Corral Quemado - Pto Malleta (tramo 1)</t>
    </r>
    <r>
      <rPr>
        <b/>
        <sz val="10"/>
        <rFont val="Arial"/>
        <family val="2"/>
      </rPr>
      <t xml:space="preserve">
Sector: </t>
    </r>
    <r>
      <rPr>
        <sz val="10"/>
        <rFont val="Arial"/>
        <family val="2"/>
      </rPr>
      <t>Cumba Km 14+200 km 24+200</t>
    </r>
  </si>
  <si>
    <r>
      <t xml:space="preserve">Red Vial Nacional: PE-3N, 
Tramo: </t>
    </r>
    <r>
      <rPr>
        <sz val="10"/>
        <rFont val="Arial"/>
        <family val="2"/>
      </rPr>
      <t xml:space="preserve">Pallasca - Mollepata
</t>
    </r>
    <r>
      <rPr>
        <b/>
        <sz val="10"/>
        <rFont val="Arial"/>
        <family val="2"/>
      </rPr>
      <t xml:space="preserve">Sector: </t>
    </r>
    <r>
      <rPr>
        <sz val="10"/>
        <rFont val="Arial"/>
        <family val="2"/>
      </rPr>
      <t>Pallasca - Mollepata Km 888+778 - Km 918+195 (Km 882+477 - Km 912+075</t>
    </r>
  </si>
  <si>
    <t xml:space="preserve">
Maquinaria de PVN
02 Cargador frontal
02 Camión Volquete
</t>
  </si>
  <si>
    <t>M23.03.379</t>
  </si>
  <si>
    <r>
      <t xml:space="preserve">Piura
</t>
    </r>
    <r>
      <rPr>
        <sz val="10"/>
        <color theme="1"/>
        <rFont val="Arial"/>
        <family val="2"/>
      </rPr>
      <t>Morropón / Santo Domingo</t>
    </r>
  </si>
  <si>
    <r>
      <rPr>
        <b/>
        <sz val="10"/>
        <rFont val="Arial"/>
        <family val="2"/>
      </rPr>
      <t xml:space="preserve">PVN
</t>
    </r>
    <r>
      <rPr>
        <sz val="10"/>
        <rFont val="Arial"/>
        <family val="2"/>
      </rPr>
      <t>Administración directa
Jefatura zonal Piura - Tumbes
Pool Brayner Salguero Calle  - Jefe zonal
Correo: psalguero@pvn.gob.pe</t>
    </r>
  </si>
  <si>
    <t>-5.037</t>
  </si>
  <si>
    <t>-79.843</t>
  </si>
  <si>
    <r>
      <t>Red Vial Nacional: PE-3N, 
Tramo</t>
    </r>
    <r>
      <rPr>
        <sz val="10"/>
        <rFont val="Arial"/>
        <family val="2"/>
      </rPr>
      <t xml:space="preserve">: Chuquicara - Pte Huarochirí,  
</t>
    </r>
    <r>
      <rPr>
        <b/>
        <sz val="10"/>
        <rFont val="Arial"/>
        <family val="2"/>
      </rPr>
      <t xml:space="preserve">Sector: </t>
    </r>
    <r>
      <rPr>
        <sz val="10"/>
        <rFont val="Arial"/>
        <family val="2"/>
      </rPr>
      <t>Huarochirí  Km 714+950 - Km 740+600</t>
    </r>
  </si>
  <si>
    <t>M23.03.380</t>
  </si>
  <si>
    <r>
      <t xml:space="preserve">Lambayeque
</t>
    </r>
    <r>
      <rPr>
        <sz val="10"/>
        <color theme="1"/>
        <rFont val="Arial"/>
        <family val="2"/>
      </rPr>
      <t>Chiclayo / Patapo</t>
    </r>
  </si>
  <si>
    <t>-6.735</t>
  </si>
  <si>
    <t>-79.627</t>
  </si>
  <si>
    <r>
      <t>Red Vial Nacional: PE-06A,</t>
    </r>
    <r>
      <rPr>
        <sz val="10"/>
        <rFont val="Arial"/>
        <family val="2"/>
      </rPr>
      <t xml:space="preserve">
</t>
    </r>
    <r>
      <rPr>
        <b/>
        <sz val="10"/>
        <rFont val="Arial"/>
        <family val="2"/>
      </rPr>
      <t xml:space="preserve">Tramo: </t>
    </r>
    <r>
      <rPr>
        <sz val="10"/>
        <rFont val="Arial"/>
        <family val="2"/>
      </rPr>
      <t xml:space="preserve">Patapo - Chongoyape, 
</t>
    </r>
    <r>
      <rPr>
        <b/>
        <sz val="10"/>
        <rFont val="Arial"/>
        <family val="2"/>
      </rPr>
      <t>Sector:</t>
    </r>
    <r>
      <rPr>
        <sz val="10"/>
        <rFont val="Arial"/>
        <family val="2"/>
      </rPr>
      <t xml:space="preserve"> Patapo Km 30+300 - Km 30+400</t>
    </r>
  </si>
  <si>
    <t>-79.152</t>
  </si>
  <si>
    <t>-6.629</t>
  </si>
  <si>
    <t>M23.03.381</t>
  </si>
  <si>
    <r>
      <t xml:space="preserve">Red Vial Nacional: PE-06B, 
Tramo: </t>
    </r>
    <r>
      <rPr>
        <sz val="10"/>
        <rFont val="Arial"/>
        <family val="2"/>
      </rPr>
      <t xml:space="preserve">Puente Cumbil- Santa Cruz, </t>
    </r>
    <r>
      <rPr>
        <b/>
        <sz val="10"/>
        <rFont val="Arial"/>
        <family val="2"/>
      </rPr>
      <t xml:space="preserve">
Sector: </t>
    </r>
    <r>
      <rPr>
        <sz val="10"/>
        <rFont val="Arial"/>
        <family val="2"/>
      </rPr>
      <t>Catache Km 13+450 - Km 13+550</t>
    </r>
  </si>
  <si>
    <t>Maquinaria PVN
01 Camión Volquete
01 Cargador frontal</t>
  </si>
  <si>
    <t>Maquinaria del Contratista consorcio vial pimentel 
01 Camión Volquete
01 Retroexcavadora</t>
  </si>
  <si>
    <r>
      <t xml:space="preserve">Red Vial Nacional: PE-14, 
Tramo: </t>
    </r>
    <r>
      <rPr>
        <sz val="10"/>
        <rFont val="Arial"/>
        <family val="2"/>
      </rPr>
      <t>Yupash - Callanpunta ,</t>
    </r>
    <r>
      <rPr>
        <b/>
        <sz val="10"/>
        <rFont val="Arial"/>
        <family val="2"/>
      </rPr>
      <t xml:space="preserve"> 
Sector: </t>
    </r>
    <r>
      <rPr>
        <sz val="10"/>
        <rFont val="Arial"/>
        <family val="2"/>
      </rPr>
      <t>Jirac Km 87+500 - Km 110+000</t>
    </r>
  </si>
  <si>
    <t xml:space="preserve">Maquinaria del Conservador Consorcio Vial Sondor Vado Grande
 </t>
  </si>
  <si>
    <r>
      <rPr>
        <b/>
        <sz val="10"/>
        <rFont val="Arial"/>
        <family val="2"/>
      </rPr>
      <t>PVN</t>
    </r>
    <r>
      <rPr>
        <sz val="10"/>
        <rFont val="Arial"/>
        <family val="2"/>
      </rPr>
      <t xml:space="preserve">
Administración directa
Jefatura zonal Cajamarca
Fernando Blas Diaz - Jefe zonal
Correo: fblas@pvn.gob.pe</t>
    </r>
  </si>
  <si>
    <t>Maquinaria del Contratista consorcio Vial Pimentel 
01 Retroexcavadora</t>
  </si>
  <si>
    <t>Maquinaria del Contratista consorcio Vial Pimentel 
01 Camión Volquete
01 Retroexcavadora</t>
  </si>
  <si>
    <r>
      <t xml:space="preserve">Red Vial Nacional: PE-14,
Tramo: </t>
    </r>
    <r>
      <rPr>
        <sz val="10"/>
        <rFont val="Arial"/>
        <family val="2"/>
      </rPr>
      <t xml:space="preserve">Yupash - Huaraz, </t>
    </r>
    <r>
      <rPr>
        <b/>
        <sz val="10"/>
        <rFont val="Arial"/>
        <family val="2"/>
      </rPr>
      <t xml:space="preserve">
Sector: </t>
    </r>
    <r>
      <rPr>
        <sz val="10"/>
        <rFont val="Arial"/>
        <family val="2"/>
      </rPr>
      <t>Pongor Km 130+000 - Km 144+000</t>
    </r>
  </si>
  <si>
    <r>
      <t xml:space="preserve">Cajamarca
</t>
    </r>
    <r>
      <rPr>
        <sz val="10"/>
        <color theme="1"/>
        <rFont val="Arial"/>
        <family val="2"/>
      </rPr>
      <t>Contumazá / Tantariaca</t>
    </r>
  </si>
  <si>
    <r>
      <t xml:space="preserve">Red Vial Nacional:  PE-08, 
Tramo: </t>
    </r>
    <r>
      <rPr>
        <sz val="10"/>
        <rFont val="Arial"/>
        <family val="2"/>
      </rPr>
      <t xml:space="preserve">Ciudad de Dios -Dv. Chilete </t>
    </r>
    <r>
      <rPr>
        <b/>
        <sz val="10"/>
        <rFont val="Arial"/>
        <family val="2"/>
      </rPr>
      <t xml:space="preserve">Sector: </t>
    </r>
    <r>
      <rPr>
        <sz val="10"/>
        <rFont val="Arial"/>
        <family val="2"/>
      </rPr>
      <t xml:space="preserve">Salitre Km 78+060 </t>
    </r>
  </si>
  <si>
    <t>Maquinaria del Contratista Convial Sierra Norte</t>
  </si>
  <si>
    <t>-7.212</t>
  </si>
  <si>
    <t>-78.922</t>
  </si>
  <si>
    <t>M23.03.382</t>
  </si>
  <si>
    <r>
      <t>Red Vial Nacional: PE-3N,
Tramo:</t>
    </r>
    <r>
      <rPr>
        <sz val="10"/>
        <rFont val="Arial"/>
        <family val="2"/>
      </rPr>
      <t xml:space="preserve"> Hualapampa - Sondor,</t>
    </r>
    <r>
      <rPr>
        <b/>
        <sz val="10"/>
        <rFont val="Arial"/>
        <family val="2"/>
      </rPr>
      <t xml:space="preserve">
Sector: </t>
    </r>
    <r>
      <rPr>
        <sz val="10"/>
        <rFont val="Arial"/>
        <family val="2"/>
      </rPr>
      <t>San Jose de Tunas (Según TDR Km. 1745+200) km 1690+000 - Km 1690+300</t>
    </r>
  </si>
  <si>
    <r>
      <t xml:space="preserve">Red Vial Nacional: PE-02B, Tramo: </t>
    </r>
    <r>
      <rPr>
        <sz val="10"/>
        <rFont val="Arial"/>
        <family val="2"/>
      </rPr>
      <t>Sondor - DV Tabaconas ,</t>
    </r>
    <r>
      <rPr>
        <b/>
        <sz val="10"/>
        <rFont val="Arial"/>
        <family val="2"/>
      </rPr>
      <t xml:space="preserve"> 
Sector: </t>
    </r>
    <r>
      <rPr>
        <sz val="10"/>
        <rFont val="Arial"/>
        <family val="2"/>
      </rPr>
      <t>Cruz Chiquita  Km 27+330- Km 27+345</t>
    </r>
  </si>
  <si>
    <t>Maquinaria del Contratista Conservador Consorcio Bellavista
01 Retroexcavadora
01 Camión Volquete</t>
  </si>
  <si>
    <t>Maquinaria de PVN
01 Tractor Neumático
01 Excavadora Hidráulica</t>
  </si>
  <si>
    <t>Maquinaria de PVN
01 otros equipos menores</t>
  </si>
  <si>
    <t>Maquinaria de PVN
01 Cargador Frontal
01 Camión Volquete</t>
  </si>
  <si>
    <t>Maquinaria de PVN
01 Cargador Frontal</t>
  </si>
  <si>
    <t>INTERSUR Concesiones
Comunicación vía correo:
Félix Cuty Curi
Supervisor de Pesaje y Servicios
Correo: fcuty@intersur.com.pe</t>
  </si>
  <si>
    <r>
      <t>Red Vial Nacional: PE-34B, 
Tramo:</t>
    </r>
    <r>
      <rPr>
        <sz val="10"/>
        <rFont val="Arial"/>
        <family val="2"/>
      </rPr>
      <t xml:space="preserve"> Azángaro - Pte. Inambari, </t>
    </r>
    <r>
      <rPr>
        <b/>
        <sz val="10"/>
        <rFont val="Arial"/>
        <family val="2"/>
      </rPr>
      <t xml:space="preserve">
Sector: </t>
    </r>
    <r>
      <rPr>
        <sz val="10"/>
        <rFont val="Arial"/>
        <family val="2"/>
      </rPr>
      <t>Km 232+300 - Km 232+360</t>
    </r>
  </si>
  <si>
    <r>
      <t xml:space="preserve">Servicio Aéreo
</t>
    </r>
    <r>
      <rPr>
        <sz val="10"/>
        <rFont val="Arial"/>
        <family val="2"/>
      </rPr>
      <t>31.03.23. Reporta vehículo SEI oskosh con falla en manguera de desfogue.</t>
    </r>
  </si>
  <si>
    <t>M23.03.383</t>
  </si>
  <si>
    <t>-9.914</t>
  </si>
  <si>
    <t>-75.527</t>
  </si>
  <si>
    <r>
      <t xml:space="preserve">Huánuco
</t>
    </r>
    <r>
      <rPr>
        <sz val="10"/>
        <color theme="1"/>
        <rFont val="Arial"/>
        <family val="2"/>
      </rPr>
      <t>Puerto Inca  / Codo de Pozuzo</t>
    </r>
  </si>
  <si>
    <t>Maquinaria de PVN
01 Camión volquete</t>
  </si>
  <si>
    <t>-13.361</t>
  </si>
  <si>
    <t>-74.868</t>
  </si>
  <si>
    <t>-74.691</t>
  </si>
  <si>
    <t>-13.349</t>
  </si>
  <si>
    <t>Maquinaria de PVN
02 Camión volquete</t>
  </si>
  <si>
    <r>
      <t xml:space="preserve">Red Vial Nacional: PE-28A, vía Los Libertadores, 
Tramo: </t>
    </r>
    <r>
      <rPr>
        <sz val="10"/>
        <rFont val="Arial"/>
        <family val="2"/>
      </rPr>
      <t>Pte. Suyana - Pte. Apacheta (tramo II),</t>
    </r>
    <r>
      <rPr>
        <b/>
        <sz val="10"/>
        <rFont val="Arial"/>
        <family val="2"/>
      </rPr>
      <t xml:space="preserve">
Sector: </t>
    </r>
    <r>
      <rPr>
        <sz val="10"/>
        <rFont val="Arial"/>
        <family val="2"/>
      </rPr>
      <t>Supaymayo - Ocollo Km 242+000 - Km 264+000</t>
    </r>
  </si>
  <si>
    <r>
      <t xml:space="preserve">Huancavelica 
</t>
    </r>
    <r>
      <rPr>
        <sz val="10"/>
        <color theme="1"/>
        <rFont val="Arial"/>
        <family val="2"/>
      </rPr>
      <t>Huaytara / Pilpichaca</t>
    </r>
  </si>
  <si>
    <t>Maquinaria de PVN
01 Retroexcavadora
01 Camión Volquete</t>
  </si>
  <si>
    <t>Maquinaria del Contratista Conservador Consorcio Vial Pimentel.
01 Exacavadora</t>
  </si>
  <si>
    <t>Maquinaria de PVN
01 Cargador Frontal</t>
  </si>
  <si>
    <t>-6.373</t>
  </si>
  <si>
    <t>-79.799</t>
  </si>
  <si>
    <t>Maquinaria de PVN
01 Excavadora
03 Camión volquete</t>
  </si>
  <si>
    <t>Maquinaria de  PVN
01 Cargador Frontal
01 Camión volquete
01 Excavadora</t>
  </si>
  <si>
    <t>Maquinaria de PVN
 01 Cargador Frontal</t>
  </si>
  <si>
    <r>
      <rPr>
        <b/>
        <sz val="10"/>
        <rFont val="Arial"/>
        <family val="2"/>
      </rPr>
      <t xml:space="preserve">PVN
</t>
    </r>
    <r>
      <rPr>
        <sz val="10"/>
        <rFont val="Arial"/>
        <family val="2"/>
      </rPr>
      <t>Administración directa
Jefatura zonal Amazonas
Wilder Vasquez Amambal - Jefe zonal
Correo: wvasqueza@pvn.gob.pe</t>
    </r>
  </si>
  <si>
    <t xml:space="preserve">Maquinaria del Contratista Conservador China Railway tunnel group
</t>
  </si>
  <si>
    <t>PVN
Administración por contrato
Jefatura zonal Cusco Apurímac 
Jaime Leonardo Huaman Cabrera - Jefe zonal
Correo: jlhuaman@pvn.gob.pe</t>
  </si>
  <si>
    <t>Maquinaria de PVN
01 Cargador Frontal
01 Volquete</t>
  </si>
  <si>
    <t>Maquinaria PVN
01 Retroexcavadora
01 Cargadro Frontal
01 Camión Volquete</t>
  </si>
  <si>
    <r>
      <t xml:space="preserve">PVN
</t>
    </r>
    <r>
      <rPr>
        <sz val="10"/>
        <rFont val="Arial"/>
        <family val="2"/>
      </rPr>
      <t>Administración Directa
Jefatura zonal San Martin
Rafael Antonio Gatica Vega- Jefe zonal
Correo: rgatica@pvn.gob.pe</t>
    </r>
  </si>
  <si>
    <t>Maquinaria de PVN 
01 Cargador Frontal
02 Camión Volquetes</t>
  </si>
  <si>
    <t>Maquinaria de PVN
01 Cargador Frontal
01 Camión Volquete
01 Motoniveladora
01 Rodillo Liso</t>
  </si>
  <si>
    <t>Maquinaria de PVN
01 Camión volquete
01 Retroexcavadora</t>
  </si>
  <si>
    <t>Maquinaria de PVN 
01 Cargador Frontal
01 Camión Volquete</t>
  </si>
  <si>
    <t>Maquinaria del Contratista Conservador Consorcio  CONCAR S.A.
01 Retroexcavadora
01 Camión Volquete</t>
  </si>
  <si>
    <r>
      <rPr>
        <b/>
        <sz val="10"/>
        <rFont val="Arial"/>
        <family val="2"/>
      </rPr>
      <t>PVN</t>
    </r>
    <r>
      <rPr>
        <sz val="10"/>
        <rFont val="Arial"/>
        <family val="2"/>
      </rPr>
      <t xml:space="preserve">
Administración Directa
Jefatura zonal Lima
Alfredo Antonio Cojal Del Solar - Jefe zonal
Correo: acojal@pvn.gob.pe</t>
    </r>
  </si>
  <si>
    <t>Maquinaria del Contratista Conservador Consorcio Vial Sondor Vado Grande
01 Excavadora
01 Cargador Forntal</t>
  </si>
  <si>
    <r>
      <rPr>
        <b/>
        <sz val="10"/>
        <rFont val="Arial"/>
        <family val="2"/>
      </rPr>
      <t>PVN</t>
    </r>
    <r>
      <rPr>
        <sz val="10"/>
        <rFont val="Arial"/>
        <family val="2"/>
      </rPr>
      <t xml:space="preserve">
Administración Directa
Jefatura zonal Huancavelica    
JHebert Taipe hurtado - Jefe zonal
Correo:htaipe@pvn.gob.pe</t>
    </r>
  </si>
  <si>
    <t xml:space="preserve">Maquinaria PVN.
01 Cargador frontal
</t>
  </si>
  <si>
    <t xml:space="preserve">
Maquinaria de PVN
1 Camión Volquete 
1 Cargador Frontal
</t>
  </si>
  <si>
    <t>Maquinaria de  Contratista China Road And Brigde Corporation Sucursal Perú
02 Cargador frontal
01 Retroexcavadora
04 Camión Volquete</t>
  </si>
  <si>
    <t xml:space="preserve">Maquinaria del Contratista Conservador Consorcio 
HOB CONSULTORES S.A
01 Camión Volquete
01 Retroexcavadora 
</t>
  </si>
  <si>
    <t xml:space="preserve">Maquinaria PVN
1 Camión Volquete 
1 Cargador Frontal 
</t>
  </si>
  <si>
    <t xml:space="preserve">Maquinaria PVN
01 Cargador Frontal
01 retroexcavadora
</t>
  </si>
  <si>
    <t xml:space="preserve">Maquinaria PVN
01 Camión Volquete 
01 Cargador Frontal
</t>
  </si>
  <si>
    <t xml:space="preserve">Maquinaria de  PVN
                                      01 retroexcavadora
01 Cargador Frontal
</t>
  </si>
  <si>
    <r>
      <t xml:space="preserve">Cajamarca
</t>
    </r>
    <r>
      <rPr>
        <sz val="10"/>
        <color theme="1"/>
        <rFont val="Arial"/>
        <family val="2"/>
      </rPr>
      <t>San Miguel / La Florida</t>
    </r>
  </si>
  <si>
    <t>PVN
Administración por contrato
Jefatura zonal Lambayeque
Berenita Del Rosario Rodriguez - Jefe zonal
Correo: clapoint@pvn.gob.p</t>
  </si>
  <si>
    <t>M23.03.384</t>
  </si>
  <si>
    <t>-6.915</t>
  </si>
  <si>
    <t>-79.132</t>
  </si>
  <si>
    <t>Maquinaria del Contratista consorcio Vial Pimentel</t>
  </si>
  <si>
    <r>
      <rPr>
        <b/>
        <sz val="10"/>
        <rFont val="Arial"/>
        <family val="2"/>
      </rPr>
      <t>PVN</t>
    </r>
    <r>
      <rPr>
        <sz val="10"/>
        <rFont val="Arial"/>
        <family val="2"/>
      </rPr>
      <t xml:space="preserve">
Administración Directa
Jefatura zonal Ucayali
Carlos Davila Rivadeneyra 
Correo: cdavila@pvn.gob.pe</t>
    </r>
  </si>
  <si>
    <r>
      <rPr>
        <b/>
        <sz val="10"/>
        <rFont val="Arial"/>
        <family val="2"/>
      </rPr>
      <t>PVN</t>
    </r>
    <r>
      <rPr>
        <sz val="10"/>
        <rFont val="Arial"/>
        <family val="2"/>
      </rPr>
      <t xml:space="preserve">
Administración Directa
Jefatura zonal Lima             
Alfredo Antonio Cojal Del Solar 
Correo: acojal@pvn.gob.pe</t>
    </r>
  </si>
  <si>
    <r>
      <rPr>
        <b/>
        <sz val="10"/>
        <rFont val="Arial"/>
        <family val="2"/>
      </rPr>
      <t>PVN</t>
    </r>
    <r>
      <rPr>
        <sz val="10"/>
        <rFont val="Arial"/>
        <family val="2"/>
      </rPr>
      <t xml:space="preserve">
Administración Directa
Jefatura zonal Cusco Apurímac
Jaime Leonardo Huaman Cabrera
Correo: jlhuaman@pvn.gob.pe</t>
    </r>
  </si>
  <si>
    <r>
      <t xml:space="preserve">PVN
</t>
    </r>
    <r>
      <rPr>
        <sz val="10"/>
        <rFont val="Arial"/>
        <family val="2"/>
      </rPr>
      <t>Administración Directa
Jefatura zonal Puno
Roger Aguilar Araca - Jefe zonal
Correo: raguilar@pvn.gob.pe</t>
    </r>
  </si>
  <si>
    <r>
      <rPr>
        <b/>
        <sz val="10"/>
        <rFont val="Arial"/>
        <family val="2"/>
      </rPr>
      <t>PVN</t>
    </r>
    <r>
      <rPr>
        <sz val="10"/>
        <rFont val="Arial"/>
        <family val="2"/>
      </rPr>
      <t xml:space="preserve">
Administración Directa
Jefatura zonal Ancash
Carlos Eduardo Cueva Figueroa - Jefe zonal
Correo: ccueva@pvn.gob.pe</t>
    </r>
  </si>
  <si>
    <t xml:space="preserve">Maquinaria PVN
01 Retroexcavadora </t>
  </si>
  <si>
    <r>
      <t xml:space="preserve">Red Vial Nacional: PE-3SX,
Tramo: </t>
    </r>
    <r>
      <rPr>
        <sz val="10"/>
        <rFont val="Arial"/>
        <family val="2"/>
      </rPr>
      <t>Emp-PE 3SF(Progreso) - Matara</t>
    </r>
    <r>
      <rPr>
        <b/>
        <sz val="10"/>
        <rFont val="Arial"/>
        <family val="2"/>
      </rPr>
      <t xml:space="preserve">
Sector:</t>
    </r>
    <r>
      <rPr>
        <sz val="10"/>
        <rFont val="Arial"/>
        <family val="2"/>
      </rPr>
      <t xml:space="preserve"> Chacapampa Km 0+000 - Km 34+200</t>
    </r>
  </si>
  <si>
    <r>
      <t xml:space="preserve">Red Vial Nacional: PE-5NA,
Tramo: </t>
    </r>
    <r>
      <rPr>
        <sz val="10"/>
        <rFont val="Arial"/>
        <family val="2"/>
      </rPr>
      <t>Pozuzo - Codo de Pozuz</t>
    </r>
    <r>
      <rPr>
        <b/>
        <sz val="10"/>
        <rFont val="Arial"/>
        <family val="2"/>
      </rPr>
      <t>o
Sector:</t>
    </r>
    <r>
      <rPr>
        <sz val="10"/>
        <rFont val="Arial"/>
        <family val="2"/>
      </rPr>
      <t>Rio Tigre Km 146+100</t>
    </r>
    <r>
      <rPr>
        <sz val="11"/>
        <color theme="1"/>
        <rFont val="Calibri"/>
        <family val="2"/>
        <scheme val="minor"/>
      </rPr>
      <t/>
    </r>
  </si>
  <si>
    <t>M23.03.386</t>
  </si>
  <si>
    <r>
      <t xml:space="preserve">Cusco 
</t>
    </r>
    <r>
      <rPr>
        <sz val="10"/>
        <color theme="1"/>
        <rFont val="Arial"/>
        <family val="2"/>
      </rPr>
      <t>Espinar / Ocoruro</t>
    </r>
  </si>
  <si>
    <r>
      <t xml:space="preserve">Red Vial Nacional: PE-34J, 
Tramo: </t>
    </r>
    <r>
      <rPr>
        <sz val="10"/>
        <rFont val="Arial"/>
        <family val="2"/>
      </rPr>
      <t xml:space="preserve">Negromayo - Emp. PE-3SG (Hector Tejada), </t>
    </r>
    <r>
      <rPr>
        <b/>
        <sz val="10"/>
        <rFont val="Arial"/>
        <family val="2"/>
      </rPr>
      <t xml:space="preserve">
Sector: </t>
    </r>
    <r>
      <rPr>
        <sz val="10"/>
        <rFont val="Arial"/>
        <family val="2"/>
      </rPr>
      <t xml:space="preserve">Condoroma Km 76+300 </t>
    </r>
    <r>
      <rPr>
        <sz val="11"/>
        <color theme="1"/>
        <rFont val="Calibri"/>
        <family val="2"/>
        <scheme val="minor"/>
      </rPr>
      <t/>
    </r>
  </si>
  <si>
    <r>
      <t xml:space="preserve">PVN
</t>
    </r>
    <r>
      <rPr>
        <sz val="10"/>
        <rFont val="Arial"/>
        <family val="2"/>
      </rPr>
      <t>Administración Directa
Jefatura zonal Arequipa
Saul Grover Untama Campos - Jefe zonal
Correo: suntama@pvn.gob.pe</t>
    </r>
  </si>
  <si>
    <t>Maquinaria del Contratista Conservador Consorcio  Cerro Azul
01 Retroexcavadora
01 Camión volquete</t>
  </si>
  <si>
    <r>
      <rPr>
        <b/>
        <sz val="10"/>
        <rFont val="Arial"/>
        <family val="2"/>
      </rPr>
      <t>PVN</t>
    </r>
    <r>
      <rPr>
        <sz val="10"/>
        <rFont val="Arial"/>
        <family val="2"/>
      </rPr>
      <t xml:space="preserve">
Administración por contrato
Jefatura zonal Ayacucho
Gary Filio Ricalde Tinoco - Jefe zonal
Correo: gricalde@pvn.gob.pe</t>
    </r>
  </si>
  <si>
    <t>M23.03.387</t>
  </si>
  <si>
    <t>M23.03.388</t>
  </si>
  <si>
    <r>
      <t xml:space="preserve">Amazonas
</t>
    </r>
    <r>
      <rPr>
        <sz val="10"/>
        <color theme="1"/>
        <rFont val="Arial"/>
        <family val="2"/>
      </rPr>
      <t>Chachapoyas / Chachapoyas</t>
    </r>
  </si>
  <si>
    <r>
      <t xml:space="preserve">Red Vial Nacional: PE-08B, 
Tramo: </t>
    </r>
    <r>
      <rPr>
        <sz val="10"/>
        <rFont val="Arial"/>
        <family val="2"/>
      </rPr>
      <t xml:space="preserve">Pedro Ruiz - Chachapoyas, </t>
    </r>
    <r>
      <rPr>
        <b/>
        <sz val="10"/>
        <rFont val="Arial"/>
        <family val="2"/>
      </rPr>
      <t xml:space="preserve">
Sector: </t>
    </r>
    <r>
      <rPr>
        <sz val="10"/>
        <rFont val="Arial"/>
        <family val="2"/>
      </rPr>
      <t>Chachapoyas Km 324+100 - Km 324+120</t>
    </r>
  </si>
  <si>
    <t>Maquinaria de PVN
01 Retroexcavadora</t>
  </si>
  <si>
    <t>-5.810</t>
  </si>
  <si>
    <t>-81.046</t>
  </si>
  <si>
    <t>-6.246</t>
  </si>
  <si>
    <t>-77.877</t>
  </si>
  <si>
    <r>
      <t xml:space="preserve">Red Vial Nacional: PE-3SE, 
Tramo: </t>
    </r>
    <r>
      <rPr>
        <sz val="10"/>
        <rFont val="Arial"/>
        <family val="2"/>
      </rPr>
      <t xml:space="preserve">Kishuará - Auquibamba, </t>
    </r>
    <r>
      <rPr>
        <b/>
        <sz val="10"/>
        <rFont val="Arial"/>
        <family val="2"/>
      </rPr>
      <t xml:space="preserve">
Sector: </t>
    </r>
    <r>
      <rPr>
        <sz val="10"/>
        <rFont val="Arial"/>
        <family val="2"/>
      </rPr>
      <t>Allpachaca Km 31+000 - Km 31+080</t>
    </r>
  </si>
  <si>
    <t>-13.701</t>
  </si>
  <si>
    <t>-72.964</t>
  </si>
  <si>
    <t>-15.174</t>
  </si>
  <si>
    <t>-71.145</t>
  </si>
  <si>
    <r>
      <t xml:space="preserve">Apurímac 
</t>
    </r>
    <r>
      <rPr>
        <sz val="10"/>
        <color theme="1"/>
        <rFont val="Arial"/>
        <family val="2"/>
      </rPr>
      <t>Abancay / Pichirhua</t>
    </r>
  </si>
  <si>
    <t>M23.03.389</t>
  </si>
  <si>
    <r>
      <t xml:space="preserve">Red Vial Nacional: PE-04, 
Tramo: </t>
    </r>
    <r>
      <rPr>
        <sz val="10"/>
        <rFont val="Arial"/>
        <family val="2"/>
      </rPr>
      <t xml:space="preserve">Dv. Sechura (PE-1NK) - Byovar - Terminal Bayovar - Bapo,  </t>
    </r>
    <r>
      <rPr>
        <b/>
        <sz val="10"/>
        <rFont val="Arial"/>
        <family val="2"/>
      </rPr>
      <t xml:space="preserve">
Sector: </t>
    </r>
    <r>
      <rPr>
        <sz val="10"/>
        <rFont val="Arial"/>
        <family val="2"/>
      </rPr>
      <t>La Mina Km 65+402</t>
    </r>
  </si>
  <si>
    <t>M23.03.390</t>
  </si>
  <si>
    <t>M23.03.391</t>
  </si>
  <si>
    <t>M23.03.392</t>
  </si>
  <si>
    <t>M23.03.393</t>
  </si>
  <si>
    <r>
      <rPr>
        <b/>
        <sz val="10"/>
        <rFont val="Arial"/>
        <family val="2"/>
      </rPr>
      <t>IIRSA NORTE</t>
    </r>
    <r>
      <rPr>
        <sz val="10"/>
        <rFont val="Arial"/>
        <family val="2"/>
      </rPr>
      <t xml:space="preserve">
Comunicación vía telefónica:
Centro de Control de Operaciones</t>
    </r>
  </si>
  <si>
    <t>-5.914</t>
  </si>
  <si>
    <t>-78.029</t>
  </si>
  <si>
    <r>
      <t xml:space="preserve">Amazonas
</t>
    </r>
    <r>
      <rPr>
        <sz val="10"/>
        <color theme="1"/>
        <rFont val="Arial"/>
        <family val="2"/>
      </rPr>
      <t>Bongara / Jazan</t>
    </r>
  </si>
  <si>
    <t>-8.915</t>
  </si>
  <si>
    <t>-78.024</t>
  </si>
  <si>
    <r>
      <t xml:space="preserve">Red Vial Nacional: PE-5N,
Tramo: </t>
    </r>
    <r>
      <rPr>
        <sz val="10"/>
        <rFont val="Arial"/>
        <family val="2"/>
      </rPr>
      <t>El Tingo - Corontachaca,</t>
    </r>
    <r>
      <rPr>
        <b/>
        <sz val="10"/>
        <rFont val="Arial"/>
        <family val="2"/>
      </rPr>
      <t xml:space="preserve">
Sector: </t>
    </r>
    <r>
      <rPr>
        <sz val="10"/>
        <rFont val="Arial"/>
        <family val="2"/>
      </rPr>
      <t>Km 1265+100 (Km 285+100)</t>
    </r>
  </si>
  <si>
    <r>
      <t xml:space="preserve">Red Vial Nacional: PE-04B,
Tramo: </t>
    </r>
    <r>
      <rPr>
        <sz val="10"/>
        <rFont val="Arial"/>
        <family val="2"/>
      </rPr>
      <t>El Chinche - El Tambo,</t>
    </r>
    <r>
      <rPr>
        <b/>
        <sz val="10"/>
        <rFont val="Arial"/>
        <family val="2"/>
      </rPr>
      <t xml:space="preserve">
Sector: </t>
    </r>
    <r>
      <rPr>
        <sz val="10"/>
        <rFont val="Arial"/>
        <family val="2"/>
      </rPr>
      <t>56+500</t>
    </r>
  </si>
  <si>
    <t>-79.455</t>
  </si>
  <si>
    <t>-5.812</t>
  </si>
  <si>
    <t>-73.381</t>
  </si>
  <si>
    <t>-14.216</t>
  </si>
  <si>
    <r>
      <rPr>
        <b/>
        <sz val="10"/>
        <rFont val="Arial"/>
        <family val="2"/>
      </rPr>
      <t>SURVIAL</t>
    </r>
    <r>
      <rPr>
        <sz val="10"/>
        <rFont val="Arial"/>
        <family val="2"/>
      </rPr>
      <t xml:space="preserve">
Centro de Atención de Emergencia - CAE SURVIAL
Correo: caesurvial@unna.com.pe</t>
    </r>
  </si>
  <si>
    <t>Maquinaria de SURVIAL</t>
  </si>
  <si>
    <r>
      <t xml:space="preserve">Apurímac
</t>
    </r>
    <r>
      <rPr>
        <sz val="10"/>
        <color theme="1"/>
        <rFont val="Arial"/>
        <family val="2"/>
      </rPr>
      <t>Aymaraes / Chalhuanca</t>
    </r>
  </si>
  <si>
    <t>M23.03.394</t>
  </si>
  <si>
    <t>-5.915</t>
  </si>
  <si>
    <t>-78.023</t>
  </si>
  <si>
    <r>
      <t xml:space="preserve">Red Vial Nacional: PE-5N,
Tramo: </t>
    </r>
    <r>
      <rPr>
        <sz val="10"/>
        <rFont val="Arial"/>
        <family val="2"/>
      </rPr>
      <t>El Tingo - Corontachaca,</t>
    </r>
    <r>
      <rPr>
        <b/>
        <sz val="10"/>
        <rFont val="Arial"/>
        <family val="2"/>
      </rPr>
      <t xml:space="preserve">
Sector: </t>
    </r>
    <r>
      <rPr>
        <sz val="10"/>
        <rFont val="Arial"/>
        <family val="2"/>
      </rPr>
      <t>Km 1265+800 (Km 285+800)</t>
    </r>
  </si>
  <si>
    <t>Macuaco</t>
  </si>
  <si>
    <t>PE-1NI</t>
  </si>
  <si>
    <t>M23.03.395</t>
  </si>
  <si>
    <t>-5.819</t>
  </si>
  <si>
    <t>-79.461</t>
  </si>
  <si>
    <r>
      <t xml:space="preserve">Red Vial Nacional: PE-30A,
Tramo: </t>
    </r>
    <r>
      <rPr>
        <sz val="10"/>
        <rFont val="Arial"/>
        <family val="2"/>
      </rPr>
      <t>Chalhuanca - Pte. Sahuinto,</t>
    </r>
    <r>
      <rPr>
        <b/>
        <sz val="10"/>
        <rFont val="Arial"/>
        <family val="2"/>
      </rPr>
      <t xml:space="preserve">
Sector:</t>
    </r>
    <r>
      <rPr>
        <sz val="10"/>
        <rFont val="Arial"/>
        <family val="2"/>
      </rPr>
      <t xml:space="preserve"> Km 355+300 - Km 355+450</t>
    </r>
  </si>
  <si>
    <r>
      <t xml:space="preserve">Red Vial Nacional: PE-1NR,
Tramo: </t>
    </r>
    <r>
      <rPr>
        <sz val="10"/>
        <rFont val="Arial"/>
        <family val="2"/>
      </rPr>
      <t>Pte. La Gallega - Dv. Curilcas (Tramo 02)</t>
    </r>
    <r>
      <rPr>
        <b/>
        <sz val="10"/>
        <rFont val="Arial"/>
        <family val="2"/>
      </rPr>
      <t xml:space="preserve">
Sector: </t>
    </r>
    <r>
      <rPr>
        <sz val="10"/>
        <rFont val="Arial"/>
        <family val="2"/>
      </rPr>
      <t>Santo Domingo Km 127+ 100 - Km 137+100, Km111+100 - Km 117+100</t>
    </r>
  </si>
  <si>
    <r>
      <t xml:space="preserve">Red Vial Nacional: PE-1NI,
Tramo: </t>
    </r>
    <r>
      <rPr>
        <sz val="10"/>
        <rFont val="Arial"/>
        <family val="2"/>
      </rPr>
      <t>La Florida - Niepos</t>
    </r>
    <r>
      <rPr>
        <b/>
        <sz val="10"/>
        <rFont val="Arial"/>
      </rPr>
      <t xml:space="preserve">, 
Sector: </t>
    </r>
    <r>
      <rPr>
        <sz val="10"/>
        <rFont val="Arial"/>
        <family val="2"/>
      </rPr>
      <t>El Naranjo Km 101+680 Km 101+720</t>
    </r>
  </si>
  <si>
    <r>
      <t xml:space="preserve">Áncash
</t>
    </r>
    <r>
      <rPr>
        <sz val="10"/>
        <color theme="1"/>
        <rFont val="Arial"/>
        <family val="2"/>
      </rPr>
      <t>Huaraz / Pira</t>
    </r>
  </si>
  <si>
    <r>
      <t xml:space="preserve">Red Vial Nacional: PE-14,
Tramo: </t>
    </r>
    <r>
      <rPr>
        <sz val="10"/>
        <rFont val="Arial"/>
        <family val="2"/>
      </rPr>
      <t xml:space="preserve">Chacchan - Yupash,  </t>
    </r>
    <r>
      <rPr>
        <b/>
        <sz val="10"/>
        <rFont val="Arial"/>
        <family val="2"/>
      </rPr>
      <t xml:space="preserve">
Sector: </t>
    </r>
    <r>
      <rPr>
        <sz val="10"/>
        <rFont val="Arial"/>
        <family val="2"/>
      </rPr>
      <t>Curvas Km 75+000 - Km 75+800</t>
    </r>
  </si>
  <si>
    <r>
      <rPr>
        <b/>
        <sz val="10"/>
        <rFont val="Arial"/>
        <family val="2"/>
      </rPr>
      <t>PVN</t>
    </r>
    <r>
      <rPr>
        <sz val="10"/>
        <rFont val="Arial"/>
        <family val="2"/>
      </rPr>
      <t xml:space="preserve">
Administración Directa 
Jefatura zonal Áncash
Roger Aguilar Araca - Jefe zonal
Correo: raguilar@pvn.gob.pe</t>
    </r>
  </si>
  <si>
    <t>-9.539</t>
  </si>
  <si>
    <t>-77.768</t>
  </si>
  <si>
    <r>
      <t xml:space="preserve">
Acción humana - Manifestación
</t>
    </r>
    <r>
      <rPr>
        <sz val="10"/>
        <rFont val="Arial"/>
        <family val="2"/>
      </rPr>
      <t>Debido a la coyuntura política actual, manifestantes bloquearon la vía. 
01.04.23. La Concesionaria informa que no hay operaciones.</t>
    </r>
    <r>
      <rPr>
        <b/>
        <sz val="10"/>
        <rFont val="Arial"/>
        <family val="2"/>
      </rPr>
      <t xml:space="preserve">
</t>
    </r>
  </si>
  <si>
    <r>
      <t xml:space="preserve">
Acción humana - Manifestación
</t>
    </r>
    <r>
      <rPr>
        <sz val="10"/>
        <rFont val="Arial"/>
        <family val="2"/>
      </rPr>
      <t>Debido a la coyuntura política actual, manifestantes produjeron daños con bloqueo y quema de la vía férrea.
01.04.23. La Concesionaria informa que no hay operaciones. La Concesionaria informa que no hay operaciones.</t>
    </r>
    <r>
      <rPr>
        <b/>
        <sz val="10"/>
        <rFont val="Arial"/>
        <family val="2"/>
      </rPr>
      <t xml:space="preserve">
</t>
    </r>
  </si>
  <si>
    <r>
      <t xml:space="preserve">Acción del hombre - Derrumbe
</t>
    </r>
    <r>
      <rPr>
        <sz val="10"/>
        <rFont val="Arial"/>
        <family val="2"/>
      </rPr>
      <t>Debido a los trabajos de construcción de carreteras por parte de la Municipalidad de Acoria, se produjeron derrumbes y caídas de rocas de los cerros cercanos a la vía férrea. La carretera es financiada por Provías Descentralizado.
01.04.23. La Concesionaria informa que no hay operaciones.  El Municipio de Acoria suspende los trabajos por falta de presupuesto y gestiona por continuidad operativa ante el MEF para culminar la carretera y los trabajos complementarios de perfilado de la carretera y los daños a la vía férrea.</t>
    </r>
  </si>
  <si>
    <t xml:space="preserve"> 01/04/2023  </t>
  </si>
  <si>
    <t xml:space="preserve">01/04/2023  </t>
  </si>
  <si>
    <r>
      <rPr>
        <b/>
        <sz val="10"/>
        <rFont val="Arial"/>
        <family val="2"/>
      </rPr>
      <t>Servicio Aéreo</t>
    </r>
    <r>
      <rPr>
        <sz val="10"/>
        <rFont val="Arial"/>
        <family val="2"/>
      </rPr>
      <t xml:space="preserve">
01.04.23. La Concesionaria informa que no hay operaciones. Reporta que no hay operaciones solo de helicopteros por motivo de pista cerrada por trabajos por desprendimiento de capa asfáltica.</t>
    </r>
  </si>
  <si>
    <r>
      <rPr>
        <b/>
        <sz val="10"/>
        <rFont val="Arial"/>
        <family val="2"/>
      </rPr>
      <t>Servicio Aéreo</t>
    </r>
    <r>
      <rPr>
        <sz val="10"/>
        <rFont val="Arial"/>
        <family val="2"/>
      </rPr>
      <t xml:space="preserve">
01.04.23. La Concesionaria informa que no hay operaciones. Reporta solo servicio y operaciones de apoyo policial militar.</t>
    </r>
  </si>
  <si>
    <r>
      <rPr>
        <b/>
        <sz val="10"/>
        <rFont val="Arial"/>
        <family val="2"/>
      </rPr>
      <t>Servicio Aéreo</t>
    </r>
    <r>
      <rPr>
        <sz val="10"/>
        <rFont val="Arial"/>
        <family val="2"/>
      </rPr>
      <t xml:space="preserve">
01.04.23. La Concesionaria informa que no hay operaciones. Reporta que no hay operaciones y la seguridad del aeropuerto es con personal privado (agentes Morgan).</t>
    </r>
  </si>
  <si>
    <t>Áncash
La Libertad
Lambayeque
Piura</t>
  </si>
  <si>
    <t>01/04/2023</t>
  </si>
  <si>
    <r>
      <rPr>
        <b/>
        <sz val="10"/>
        <rFont val="Arial"/>
        <family val="2"/>
      </rPr>
      <t>Precipitaciones pluviales - Activación de Quebrada</t>
    </r>
    <r>
      <rPr>
        <sz val="10"/>
        <rFont val="Arial"/>
        <family val="2"/>
      </rPr>
      <t xml:space="preserve">
Debido a la activación de quebrada que lleva cubriendo la vía completa.
01.04.23. La Concesionaria informa que realiza los trabajos para rehabilitar la emergencia vial.</t>
    </r>
  </si>
  <si>
    <r>
      <rPr>
        <b/>
        <sz val="10"/>
        <rFont val="Arial"/>
        <family val="2"/>
      </rPr>
      <t>Precipitaciones pluviales - Derrumbe</t>
    </r>
    <r>
      <rPr>
        <sz val="10"/>
        <rFont val="Arial"/>
        <family val="2"/>
      </rPr>
      <t xml:space="preserve">
Debido a las intensas lluvias intensas se produjo un derrumbe.
01.04.23. La Concesionaria informa que volvió a caer material en media vía. En el lugar continúa personal y maquinaria realizando los trabajos. Personal y maquinaria de O&amp;M realizará la limpieza correspondiente. Se viene informando a los usuarios, mediante las unidades de Peaje, sobre el estado de la transitabilidad.</t>
    </r>
  </si>
  <si>
    <r>
      <rPr>
        <b/>
        <sz val="10"/>
        <rFont val="Arial"/>
        <family val="2"/>
      </rPr>
      <t>Precipitaciones pluviales - Socavación de Plataforma</t>
    </r>
    <r>
      <rPr>
        <sz val="10"/>
        <rFont val="Arial"/>
        <family val="2"/>
      </rPr>
      <t xml:space="preserve">
Debido a las fuertes precipitaciones, así como las aguas que vierten del rio Piura hacia las lagunas san Ramón y Ñapique que finaliza por gravedad en la laguna la niña, asimismo se realiza las evaluaciones pertinentes para la toma de acciones correspondientes se produjo pérdida de  plataforma.
01.04.23. PVN Zonal Piura - Tumbes informa que realiza las evaluaciones pertinentes para la toma de acciones correspondientes, luego que el nivel de agua baje en el sector afectado.
Ruta Alterna: PE-1N - Dv Catacaos (Emp. PE-1N) - Catacaos - La Unión - Sechura.</t>
    </r>
  </si>
  <si>
    <r>
      <rPr>
        <b/>
        <sz val="10"/>
        <rFont val="Arial"/>
        <family val="2"/>
      </rPr>
      <t>Precipitaciones pluviales - Pérdida de plataforma</t>
    </r>
    <r>
      <rPr>
        <sz val="10"/>
        <rFont val="Arial"/>
        <family val="2"/>
      </rPr>
      <t xml:space="preserve">
Debido a las constantes lluvias en la zona, se produjo pérdida de plataforma.
01.04.23. PVN Zonal Ica realiza la eliminación de material de derrumbe</t>
    </r>
  </si>
  <si>
    <r>
      <rPr>
        <b/>
        <sz val="10"/>
        <rFont val="Arial"/>
        <family val="2"/>
      </rPr>
      <t>Precipitaciones pluviales - Pérdida de plataforma</t>
    </r>
    <r>
      <rPr>
        <sz val="10"/>
        <rFont val="Arial"/>
        <family val="2"/>
      </rPr>
      <t xml:space="preserve">
Debido a las precipitaciones pluviales, se produjo pérdida de plataforma.
01.04.23. PVN Zonal Piura - Tumbes informa que realiza trabajos de recuperación de plataforma, mediante las actividades de apertura de trocha y carguío de rocas, asimismo se vienen realizando las gestiones para la adquisición de combustible y el servicio de control de tránsito y seguridad vial.</t>
    </r>
  </si>
  <si>
    <r>
      <rPr>
        <b/>
        <sz val="10"/>
        <rFont val="Arial"/>
        <family val="2"/>
      </rPr>
      <t>Precipitaciones pluviales - Pérdida de plataforma</t>
    </r>
    <r>
      <rPr>
        <sz val="10"/>
        <rFont val="Arial"/>
        <family val="2"/>
      </rPr>
      <t xml:space="preserve">
Debido a las precipitaciones pluviales, se produjo pérdida de plataforma.
01.04.23. PVN Zonal Piura - Tumbes realiza la gestión para la adquisición de combustible y contratación de los servicios de alquiler de maquinaria a todo costo y servicio de control de tránsito y seguridad vial del sector, se mantiene la transitabilidad vehicular interrumpida. 
Rutas alternas: Los Ranchos - Ruta vecinal. </t>
    </r>
  </si>
  <si>
    <r>
      <rPr>
        <b/>
        <sz val="10"/>
        <rFont val="Arial"/>
        <family val="2"/>
      </rPr>
      <t>Precipitaciones pluviales - Derrumbe</t>
    </r>
    <r>
      <rPr>
        <sz val="10"/>
        <rFont val="Arial"/>
        <family val="2"/>
      </rPr>
      <t xml:space="preserve">
Debido al deslizamiento de material suelto por las intensas lluvias en la zona, se produjo un huaico.
01.04.23. PVN Zonal la Libertad informa realiza limpieza de huaico y derrumbe, así como eliminación de material suelto.</t>
    </r>
  </si>
  <si>
    <r>
      <rPr>
        <b/>
        <sz val="10"/>
        <rFont val="Arial"/>
        <family val="2"/>
      </rPr>
      <t>Precipitaciones pluviales - Erosión de Plataforma</t>
    </r>
    <r>
      <rPr>
        <sz val="10"/>
        <rFont val="Arial"/>
        <family val="2"/>
      </rPr>
      <t xml:space="preserve">
Debido a las intensas precipitaciones, se produjo una inundación en la vía.
01.04.23. PVN Zonal Piura - Tumbes informa que se está monitoreando el nivel del agua, el mismo que nuevamente ha incrementado no permitiendo el tránsito vehicular, asimismo se continua con las gestiones para adquisición de bienes y contratación de servicios para la instalación de alcantarillas de TMC de mayor diámetro para su colocación con enrocado.</t>
    </r>
  </si>
  <si>
    <r>
      <rPr>
        <b/>
        <sz val="10"/>
        <rFont val="Arial"/>
        <family val="2"/>
      </rPr>
      <t>Precipitaciones pluviales - Derrumbe</t>
    </r>
    <r>
      <rPr>
        <sz val="10"/>
        <rFont val="Arial"/>
        <family val="2"/>
      </rPr>
      <t xml:space="preserve">
Debido a las intensas lluvias en la zona, se produjo derrumbe mayor sobre plataforma.
01.04.23. PVN Zonal Huancavelica informa que los trabajos de la limpieza del derrumbe se encuentran suspendidos.
Ruta alterna 1: Quincara - Cocas - Castrovirreyna - Ticrapo.
Ruta alterna 2: Quincara - Mollepampa - Ticrapo. Ruta alterna 2: Santa Ines Ticrapo (Ruta 280).</t>
    </r>
  </si>
  <si>
    <r>
      <rPr>
        <b/>
        <sz val="10"/>
        <rFont val="Arial"/>
        <family val="2"/>
      </rPr>
      <t>Precipitaciones pluviales - Huaico</t>
    </r>
    <r>
      <rPr>
        <sz val="10"/>
        <rFont val="Arial"/>
        <family val="2"/>
      </rPr>
      <t xml:space="preserve">
Debido a las constantes lluvias en la zona, se produjo huaico afectando la transitabilidad vehicular.
01.04.23. La Concesionaria apoyo con seguridad, señalización y limpieza en la zona.</t>
    </r>
  </si>
  <si>
    <r>
      <rPr>
        <b/>
        <sz val="10"/>
        <rFont val="Arial"/>
        <family val="2"/>
      </rPr>
      <t xml:space="preserve">Precipitaciones pluviales - Erosión de plataforma
</t>
    </r>
    <r>
      <rPr>
        <sz val="10"/>
        <rFont val="Arial"/>
        <family val="2"/>
      </rPr>
      <t>Debido a las fuertes precipitaciones que se presentan en la zona, se produjo un erosión y socavación de plataforma. 
01.04.23. PVN Zonal Piura - Tumbes informa que se coordina la contratación del servicio para la conformación y protección de talud.</t>
    </r>
  </si>
  <si>
    <r>
      <rPr>
        <b/>
        <sz val="10"/>
        <rFont val="Arial"/>
        <family val="2"/>
      </rPr>
      <t>Precipitaciones pluviales - Derrumbe</t>
    </r>
    <r>
      <rPr>
        <sz val="10"/>
        <rFont val="Arial"/>
        <family val="2"/>
      </rPr>
      <t xml:space="preserve">
Debido al deslizamiento de material por inestabilidad del talud superior y lluvias en la zona, por ello se ha dispuesto la recuperación de la calzada. 
01.04.23. PVN Zonal Apurímac informa que el Conservador realiza la eliminación de material de derrumbe.</t>
    </r>
  </si>
  <si>
    <r>
      <rPr>
        <b/>
        <sz val="10"/>
        <rFont val="Arial"/>
        <family val="2"/>
      </rPr>
      <t xml:space="preserve">Precipitaciones pluviales - Derrumbe
</t>
    </r>
    <r>
      <rPr>
        <sz val="10"/>
        <rFont val="Arial"/>
        <family val="2"/>
      </rPr>
      <t>Debido a las intensas lluvias intensas se produjo un derrumbe.
01.04.23. PVN Zonal Arequipa viene atendiendo la limpieza de derrumbe con apoyo de mineria Antapacay.</t>
    </r>
  </si>
  <si>
    <r>
      <rPr>
        <b/>
        <sz val="10"/>
        <rFont val="Arial"/>
        <family val="2"/>
      </rPr>
      <t>Precipitaciones pluviales - Asentamiento de plataforma</t>
    </r>
    <r>
      <rPr>
        <sz val="10"/>
        <rFont val="Arial"/>
      </rPr>
      <t xml:space="preserve">
Debido a la acción de la naturaleza se produjo asentamiento de plataforma.
01.04.23. PVN Zonal Lambayeque informa que el Conservador realiza la reconformación y recuperación de ancho de plataforma.</t>
    </r>
  </si>
  <si>
    <r>
      <rPr>
        <b/>
        <sz val="10"/>
        <rFont val="Arial"/>
        <family val="2"/>
      </rPr>
      <t>Precipitaciones pluviales - Derrumbe</t>
    </r>
    <r>
      <rPr>
        <sz val="10"/>
        <rFont val="Arial"/>
        <family val="2"/>
      </rPr>
      <t xml:space="preserve">
Debido a las intensas lluvias intensas se produjo un derrumbe.
01.04.23. PVN Zonal Lambayeque informa que el Conservador realiza la eliminación de material de derrumbe</t>
    </r>
  </si>
  <si>
    <r>
      <rPr>
        <b/>
        <sz val="10"/>
        <rFont val="Arial"/>
        <family val="2"/>
      </rPr>
      <t>Precipitaciones pluviales - Socavación de plataforma</t>
    </r>
    <r>
      <rPr>
        <sz val="10"/>
        <rFont val="Arial"/>
        <family val="2"/>
      </rPr>
      <t xml:space="preserve">
Debido a las intensas lluvias intensas se produjo un ahuellamiento.
01.04.23. PVN Zonal Áncash informa que realiza la gestión para los trabajos de mantenimiento.</t>
    </r>
  </si>
  <si>
    <r>
      <rPr>
        <b/>
        <sz val="10"/>
        <rFont val="Arial"/>
        <family val="2"/>
      </rPr>
      <t>Precipitaciones pluviales - Derrumbe</t>
    </r>
    <r>
      <rPr>
        <sz val="10"/>
        <rFont val="Arial"/>
        <family val="2"/>
      </rPr>
      <t xml:space="preserve">
Debido a las intensas lluvias intensas se produjo un derrumbe.
01.04.23. PVN Zonal Junín, informa que se tiene asignado maquinaria para realizar la limpieza de la vía.</t>
    </r>
  </si>
  <si>
    <r>
      <rPr>
        <b/>
        <sz val="10"/>
        <rFont val="Arial"/>
        <family val="2"/>
      </rPr>
      <t>Precipitaciones pluviales - Derrumbe</t>
    </r>
    <r>
      <rPr>
        <sz val="10"/>
        <rFont val="Arial"/>
        <family val="2"/>
      </rPr>
      <t xml:space="preserve">
Debido a las intensas lluvias intensas se produjo un derrumbe.
01.04.23. PVN Zonal Lambayeque informa que el Conservador realiza la eliminación de material de derrumbe.</t>
    </r>
  </si>
  <si>
    <r>
      <rPr>
        <b/>
        <sz val="10"/>
        <rFont val="Arial"/>
        <family val="2"/>
      </rPr>
      <t>Precipitaciones pluviales - Derrumbe</t>
    </r>
    <r>
      <rPr>
        <sz val="10"/>
        <rFont val="Arial"/>
        <family val="2"/>
      </rPr>
      <t xml:space="preserve">
Debido a las intensas lluvias intensas se produjo un derrumbe.
01.04.23. PVN Zonal Áncash informa que realiza la eliminación de material de derrumbe.</t>
    </r>
  </si>
  <si>
    <r>
      <rPr>
        <b/>
        <sz val="10"/>
        <rFont val="Arial"/>
        <family val="2"/>
      </rPr>
      <t>Precipitaciones pluviales - Socavación de Plataforma</t>
    </r>
    <r>
      <rPr>
        <sz val="10"/>
        <rFont val="Arial"/>
        <family val="2"/>
      </rPr>
      <t xml:space="preserve">
Debido a las intensas lluvias intensas se produjo la socavación de plataforma
01.04.23. PVN Zonal Piura - Tumbes informa que el Conservador realiza trabajos de excavación y perfilado del talud inferior para la recuperación de la plataforma en dicho sector.</t>
    </r>
  </si>
  <si>
    <r>
      <rPr>
        <b/>
        <sz val="10"/>
        <rFont val="Arial"/>
        <family val="2"/>
      </rPr>
      <t xml:space="preserve">Acción humana - Manifestación
</t>
    </r>
    <r>
      <rPr>
        <sz val="10"/>
        <rFont val="Arial"/>
        <family val="2"/>
      </rPr>
      <t>Debido a la coyuntura política actual, manifestantes bloquearon la vía en ambos sentidos.
01.04.23. PVN Zonal Puno informa que el Conservador monitorea la emergencia, con un nuevo bloqueo de la vía producto de las manifestaciones de la población por temas políticos.</t>
    </r>
  </si>
  <si>
    <r>
      <rPr>
        <b/>
        <sz val="10"/>
        <rFont val="Arial"/>
        <family val="2"/>
      </rPr>
      <t>Precipitaciones pluviales - Pérdida de Plataforma</t>
    </r>
    <r>
      <rPr>
        <sz val="10"/>
        <rFont val="Arial"/>
        <family val="2"/>
      </rPr>
      <t xml:space="preserve">
Debido a lluvias intensas en la zona, se produjo la pérdida de plataforma en zona citada.
01.04.23. PVN Zonal La Libertad continúa los trabajos de limpieza de los derrumbes, así como la eliminación del material suelto que sucede en la zona.</t>
    </r>
  </si>
  <si>
    <r>
      <rPr>
        <b/>
        <sz val="10"/>
        <rFont val="Arial"/>
        <family val="2"/>
      </rPr>
      <t>Precipitaciones pluviales - Derrumbe</t>
    </r>
    <r>
      <rPr>
        <sz val="10"/>
        <rFont val="Arial"/>
        <family val="2"/>
      </rPr>
      <t xml:space="preserve">
Debido a las intensas lluvias intensas se produjo un derrumbe.
01.04.23. PVN Zonal Ancash informa que realiza la limpieza del derrumbe </t>
    </r>
  </si>
  <si>
    <r>
      <rPr>
        <b/>
        <sz val="10"/>
        <rFont val="Arial"/>
        <family val="2"/>
      </rPr>
      <t>Precipitaciones pluviales - Ahuellamiento</t>
    </r>
    <r>
      <rPr>
        <sz val="10"/>
        <rFont val="Arial"/>
        <family val="2"/>
      </rPr>
      <t xml:space="preserve">
Debido a las intensas lluvias intensas se produjo un ahuellamiento.
01.04.23. PVN Zonal Amazonas inicia los trabajos de escarificado y perfilado sin aporte de material.</t>
    </r>
  </si>
  <si>
    <r>
      <rPr>
        <b/>
        <sz val="10"/>
        <rFont val="Arial"/>
        <family val="2"/>
      </rPr>
      <t>Precipitaciones pluviales - Deformación profunda</t>
    </r>
    <r>
      <rPr>
        <sz val="10"/>
        <rFont val="Arial"/>
        <family val="2"/>
      </rPr>
      <t xml:space="preserve">
Debido a las intensas lluvias intensas se produjo un ahuellamiento.
01.04.23. PVN Zonal Áncash informa que se inicia los trabajos de escarificado y reconformación de plataforma que se encuentra con deformación profunda.</t>
    </r>
  </si>
  <si>
    <r>
      <rPr>
        <b/>
        <sz val="10"/>
        <rFont val="Arial"/>
        <family val="2"/>
      </rPr>
      <t>Precipitaciones pluviales - Derrumbe</t>
    </r>
    <r>
      <rPr>
        <sz val="10"/>
        <rFont val="Arial"/>
        <family val="2"/>
      </rPr>
      <t xml:space="preserve">
Producto de las fuertes precipitaciones pluviales que se presentan en la zona se ha producido un derrumbe lo cual obstaculiza la transitabilidad de los usuarios de la vía.
01.04.23. La Concesionaria informa que movilizó maquinaria y personal para realizar limpieza de la calzada y señalización de la zona.</t>
    </r>
  </si>
  <si>
    <r>
      <rPr>
        <b/>
        <sz val="10"/>
        <rFont val="Arial"/>
        <family val="2"/>
      </rPr>
      <t>Precipitaciones pluviales - Derrumbe</t>
    </r>
    <r>
      <rPr>
        <sz val="10"/>
        <rFont val="Arial"/>
        <family val="2"/>
      </rPr>
      <t xml:space="preserve">
Debido a las intensas lluvias intensas se produjo un derrumbe.
01.04.23. PVN Zonal Áncash realiza la eliminación de material de derrumbe con el apoyo de maquinaria.</t>
    </r>
  </si>
  <si>
    <r>
      <rPr>
        <b/>
        <sz val="10"/>
        <rFont val="Arial"/>
        <family val="2"/>
      </rPr>
      <t>Precipitaciones pluviales - Derrumbe</t>
    </r>
    <r>
      <rPr>
        <sz val="10"/>
        <rFont val="Arial"/>
        <family val="2"/>
      </rPr>
      <t xml:space="preserve">
Debido a las intensas lluvias intensas se produjo un derrumbe.
01.04.23. PVN Zonal Áncash informa que realiza la eliminación de material de derrumbe para poder restablecer la vía.</t>
    </r>
  </si>
  <si>
    <r>
      <rPr>
        <b/>
        <sz val="10"/>
        <rFont val="Arial"/>
        <family val="2"/>
      </rPr>
      <t>Precipitaciones pluviales - Huaico</t>
    </r>
    <r>
      <rPr>
        <sz val="10"/>
        <rFont val="Arial"/>
        <family val="2"/>
      </rPr>
      <t xml:space="preserve">
Debido a las constantes lluvias, se produjo huaico.
01.04.23. PVN Zonal Piura - Tumbes informa que el Conservador realiza trabajos de señalización preventiva, control de tránsito, limpieza de plataforma y eliminación de material excedente.</t>
    </r>
  </si>
  <si>
    <r>
      <rPr>
        <b/>
        <sz val="10"/>
        <rFont val="Arial"/>
        <family val="2"/>
      </rPr>
      <t>Precipitaciones pluviales - Colapso de alcantarilla</t>
    </r>
    <r>
      <rPr>
        <sz val="10"/>
        <rFont val="Arial"/>
        <family val="2"/>
      </rPr>
      <t xml:space="preserve">
Debido a las precipitaciones constantes en la zona y carga pesadas.
01.04.23. PVN Zonal Amazonas informa que inicia los trabajos de reposición de alcantarilla con la limpieza del terreno manual y trazo y replanteo.</t>
    </r>
  </si>
  <si>
    <r>
      <rPr>
        <b/>
        <sz val="10"/>
        <rFont val="Arial"/>
        <family val="2"/>
      </rPr>
      <t>Precipitaciones pluviales - Derrumbe</t>
    </r>
    <r>
      <rPr>
        <sz val="10"/>
        <rFont val="Arial"/>
        <family val="2"/>
      </rPr>
      <t xml:space="preserve">
Debido a las intensas lluvias intensas se produjo un derrumbe.
01.04.23. PVN Zonal Piura - Tumbes informa que el Conservador informa que se han suspendido trabajos debido a la presencia de lluvias intensas en el tramo y por acceso por derrumbes, se mantiene la señalización preventiva.</t>
    </r>
  </si>
  <si>
    <r>
      <rPr>
        <b/>
        <sz val="10"/>
        <rFont val="Arial"/>
        <family val="2"/>
      </rPr>
      <t>Precipitaciones pluviales - Socavación de Plataforma</t>
    </r>
    <r>
      <rPr>
        <sz val="10"/>
        <rFont val="Arial"/>
        <family val="2"/>
      </rPr>
      <t xml:space="preserve">
Debido a las intensas lluvias intensas se produjo la socavación de plataforma.
01.04.23. La Concesionaria moviliza maquinaria y personal para realizar la limpieza de la calzada y señalización de la zona.</t>
    </r>
  </si>
  <si>
    <r>
      <rPr>
        <b/>
        <sz val="10"/>
        <rFont val="Arial"/>
        <family val="2"/>
      </rPr>
      <t>Precipitaciones pluviales - Derrumbe</t>
    </r>
    <r>
      <rPr>
        <sz val="10"/>
        <rFont val="Arial"/>
        <family val="2"/>
      </rPr>
      <t xml:space="preserve">
Debido a las intensas lluvias intensas se produjo un derrumbe.
01.04.23. PVN Zonal San Martin informa que continúan los trabajaos de remoción de derrumbes (lodo).</t>
    </r>
  </si>
  <si>
    <r>
      <rPr>
        <b/>
        <sz val="10"/>
        <rFont val="Arial"/>
        <family val="2"/>
      </rPr>
      <t>Precipitaciones pluviales - Deformación profunda</t>
    </r>
    <r>
      <rPr>
        <sz val="10"/>
        <rFont val="Arial"/>
        <family val="2"/>
      </rPr>
      <t xml:space="preserve">
Debido a las constantes lluvias, se produjo la deformación de las vías.
01.04.23. PVN zonal Amazonas informa que realiza trabajos de limpieza con maquinaria para poder restablecer la vía.</t>
    </r>
  </si>
  <si>
    <r>
      <rPr>
        <b/>
        <sz val="10"/>
        <rFont val="Arial"/>
        <family val="2"/>
      </rPr>
      <t>Precipitaciones pluviales - Pérdida de Plataforma</t>
    </r>
    <r>
      <rPr>
        <sz val="10"/>
        <rFont val="Arial"/>
        <family val="2"/>
      </rPr>
      <t xml:space="preserve">
Debido a las intensas precipitaciones, se produjo la pérdida la plataforma.
01.04.23. PVN Zonal Piura - Tumbes informa que el Conservador realiza la señalización y seguridad vial, asimismo se viene gestionando la adquisición de bienes y servicios para la reposición de alcantarilla y reconformación y estabilización de plataforma.</t>
    </r>
  </si>
  <si>
    <r>
      <rPr>
        <b/>
        <sz val="10"/>
        <rFont val="Arial"/>
        <family val="2"/>
      </rPr>
      <t>Precipitaciones pluviales - Ahuellamiento</t>
    </r>
    <r>
      <rPr>
        <sz val="10"/>
        <rFont val="Arial"/>
        <family val="2"/>
      </rPr>
      <t xml:space="preserve">
Debido a las constantes lluvias en la zona, se produjo derrumbe afectando la vía.
01.04.23. PVN Zonal Junín - Pasco continúa los trabajos de perfilado, compactado, carguío y transporte de material de préstamo.</t>
    </r>
  </si>
  <si>
    <r>
      <rPr>
        <b/>
        <sz val="10"/>
        <rFont val="Arial"/>
        <family val="2"/>
      </rPr>
      <t>Precipitaciones pluviales - Derrumbe</t>
    </r>
    <r>
      <rPr>
        <sz val="10"/>
        <rFont val="Arial"/>
        <family val="2"/>
      </rPr>
      <t xml:space="preserve">
Debido a las constantes lluvias en la zona, se produjo derrumbe afectando la vía.
01.04.23. PVN Zonal VRAEM realiza la eliminación de material de derrumbe y acopio de material granular.</t>
    </r>
  </si>
  <si>
    <r>
      <rPr>
        <b/>
        <sz val="10"/>
        <rFont val="Arial"/>
        <family val="2"/>
      </rPr>
      <t>Precipitaciones pluviales - Ahuellamiento</t>
    </r>
    <r>
      <rPr>
        <sz val="10"/>
        <rFont val="Arial"/>
        <family val="2"/>
      </rPr>
      <t xml:space="preserve">
Debido a las constantes lluvias en la zona sumado al tránsito de vehículos de carga pesada, se produjo ahuellamiento con profundidad de más de 15 cm, afectando la vía.
01.04.23. PVN Zonal La Libertad continúa los trabajos de bacheo profundo con material.</t>
    </r>
  </si>
  <si>
    <r>
      <rPr>
        <b/>
        <sz val="10"/>
        <rFont val="Arial"/>
        <family val="2"/>
      </rPr>
      <t>Precipitaciones pluviales - Erosión de plataforma</t>
    </r>
    <r>
      <rPr>
        <sz val="10"/>
        <rFont val="Arial"/>
        <family val="2"/>
      </rPr>
      <t xml:space="preserve">
Debido a las constantes lluvias en la zona, se produjo una erosión de plataforma.
01.04.23. PVN Zonal Piura - Tumbes coordina la contratación del servicio para la recuperación de la calzada.
Ruta Alterna: PE-1N y PE-1NK</t>
    </r>
  </si>
  <si>
    <r>
      <rPr>
        <b/>
        <sz val="10"/>
        <rFont val="Arial"/>
        <family val="2"/>
      </rPr>
      <t>Precipitaciones pluviales - Asentamiento de plataforma</t>
    </r>
    <r>
      <rPr>
        <sz val="10"/>
        <rFont val="Arial"/>
        <family val="2"/>
      </rPr>
      <t xml:space="preserve">
Debido al asentamiento de la plataforma por inestabilidad del talud inferior.
01.04.23. PVN Zonal Ucayali informa que el Conservador realiza trabajos de extracción, carguío y transporte de roca a la zona afectada.</t>
    </r>
  </si>
  <si>
    <r>
      <rPr>
        <b/>
        <sz val="10"/>
        <rFont val="Arial"/>
        <family val="2"/>
      </rPr>
      <t>Precipitaciones pluviales - Deformación Profunda</t>
    </r>
    <r>
      <rPr>
        <sz val="10"/>
        <rFont val="Arial"/>
        <family val="2"/>
      </rPr>
      <t xml:space="preserve">
Deformación de calzada en tramo imprimado debido al alto tránsito vehicular y producto de la acción 
01.04.23. PVN Zonal Ica se viene realizando la gestión para la adquisición de combustible, para la atención de la emergencia vial.</t>
    </r>
  </si>
  <si>
    <r>
      <rPr>
        <b/>
        <sz val="10"/>
        <rFont val="Arial"/>
        <family val="2"/>
      </rPr>
      <t>Precipitaciones pluviales - Derrumbe</t>
    </r>
    <r>
      <rPr>
        <sz val="10"/>
        <rFont val="Arial"/>
        <family val="2"/>
      </rPr>
      <t xml:space="preserve">
Debido a derrumbes en la vía por deslizamiento de material por inestabilidad del talud superior y lluvias en la zona, se produjo un derrumbe, por ello se ha dispuesto la limpieza de la calzada.
01.04.23. PVN Zonal Piura - Tumbes continúa la eliminación de material de derrumbe en diferentes puntos con ayuda de maquinaria, se mantiene la transitabilidad vehicular restringida.</t>
    </r>
  </si>
  <si>
    <r>
      <rPr>
        <b/>
        <sz val="10"/>
        <rFont val="Arial"/>
        <family val="2"/>
      </rPr>
      <t>Precipitaciones pluviales - Derrumbe</t>
    </r>
    <r>
      <rPr>
        <sz val="10"/>
        <rFont val="Arial"/>
        <family val="2"/>
      </rPr>
      <t xml:space="preserve">
A consecuencias de intensas precipitaciones, se produjo un derrumbe.  
01.04.23. PVN Zonal Ayacucho informa que el Conservador realiza trabajos de limpieza de plataforma, eliminación de material excedente.</t>
    </r>
  </si>
  <si>
    <r>
      <rPr>
        <b/>
        <sz val="10"/>
        <rFont val="Arial"/>
        <family val="2"/>
      </rPr>
      <t>Precipitaciones pluviales - Huaico</t>
    </r>
    <r>
      <rPr>
        <sz val="10"/>
        <rFont val="Arial"/>
        <family val="2"/>
      </rPr>
      <t xml:space="preserve">
Debido a las constantes lluvias en la zona, se produjo la colmatación del rio producto del huaico. 
01.04.23. PVN Zonal Ucayali realiza la descolmatación y encauzamiento de curso de agua. </t>
    </r>
  </si>
  <si>
    <r>
      <rPr>
        <b/>
        <sz val="10"/>
        <rFont val="Arial"/>
        <family val="2"/>
      </rPr>
      <t>Precipitaciones pluviales - Socavación de Plataforma</t>
    </r>
    <r>
      <rPr>
        <sz val="10"/>
        <rFont val="Arial"/>
        <family val="2"/>
      </rPr>
      <t xml:space="preserve">
A consecuencias de intensas precipitaciones, se produjo socavación en la vía. 
01.04.23. PVN Zonal Piura - Tumbes realiza las gestiones para la contratación de los bienes y servicios para su atención.</t>
    </r>
  </si>
  <si>
    <r>
      <rPr>
        <b/>
        <sz val="10"/>
        <rFont val="Arial"/>
        <family val="2"/>
      </rPr>
      <t>Precipitaciones pluviales - Erosión de plataforma</t>
    </r>
    <r>
      <rPr>
        <sz val="10"/>
        <rFont val="Arial"/>
        <family val="2"/>
      </rPr>
      <t xml:space="preserve">
Debido a las constantes lluvias en la zona, se produjo una erosión de plataforma.
01.04.23. PVN Zonal Ica realiza el acopio de las piedras para la construcción de un muro de gaviones, asimismo se cuenta con la mano de obra realizando las actividades sin equipo mecánico.</t>
    </r>
  </si>
  <si>
    <r>
      <rPr>
        <b/>
        <sz val="10"/>
        <rFont val="Arial"/>
        <family val="2"/>
      </rPr>
      <t>Precipitaciones pluviales - Huaico</t>
    </r>
    <r>
      <rPr>
        <sz val="10"/>
        <rFont val="Arial"/>
        <family val="2"/>
      </rPr>
      <t xml:space="preserve">
Debido al deslizamiento de material por inestabilidad del talud superior y lluvias en la zona, se produjo un huaico, por ello se ha dispuesto la recuperación de la calzada.
01.04.23. PVN Zonal Cajamarca informa que realiza la eliminación material de derrumbes y huaicos.</t>
    </r>
  </si>
  <si>
    <r>
      <rPr>
        <b/>
        <sz val="10"/>
        <rFont val="Arial"/>
        <family val="2"/>
      </rPr>
      <t>Precipitaciones pluviales - Derrumbe</t>
    </r>
    <r>
      <rPr>
        <sz val="10"/>
        <rFont val="Arial"/>
        <family val="2"/>
      </rPr>
      <t xml:space="preserve">
Debido a derrumbes en la vía por deslizamiento de material por inestabilidad del talud superior y lluvias en la zona, se produjo un derrumbe.
01.04.23. PVN Zonal Piura - Tumbes continúan los trabajos de atención de la emergencia vial a través de la limpieza de derrumbes entre los km 73+000 - km 73+500.</t>
    </r>
  </si>
  <si>
    <r>
      <rPr>
        <b/>
        <sz val="10"/>
        <rFont val="Arial"/>
        <family val="2"/>
      </rPr>
      <t>Precipitaciones pluviales - Erosión de Calzada</t>
    </r>
    <r>
      <rPr>
        <sz val="10"/>
        <rFont val="Arial"/>
        <family val="2"/>
      </rPr>
      <t xml:space="preserve">
Debido a las intensas precipitaciones, se produjo la erosión de la calzada
01.04.23. PVN Zonal Piura - Tumbes informa que el Conservador  inicia los trabajos de relleno en el talud inferior para luego conformarlo así mismo se está realizando el mantenimiento y control de tránsito</t>
    </r>
  </si>
  <si>
    <r>
      <rPr>
        <b/>
        <sz val="10"/>
        <rFont val="Arial"/>
        <family val="2"/>
      </rPr>
      <t>Precipitaciones pluviales - Derrumbe</t>
    </r>
    <r>
      <rPr>
        <sz val="10"/>
        <rFont val="Arial"/>
        <family val="2"/>
      </rPr>
      <t xml:space="preserve">
Debido a lluvias intensas en la zona, se produjo derrumbes y huaicos afectando la carretera.
01.04.23. PVN Zonal Áncash realiza la limpieza de derrumbes y viene fracturando el material sólido.
Ruta Alterna: Emp. PE 3N (Ancos) - Santa Rosa - Miraflores - Llapo - Emp. PE 3NA </t>
    </r>
  </si>
  <si>
    <r>
      <rPr>
        <b/>
        <sz val="10"/>
        <rFont val="Arial"/>
        <family val="2"/>
      </rPr>
      <t>Precipitaciones pluviales - Inundación</t>
    </r>
    <r>
      <rPr>
        <sz val="10"/>
        <rFont val="Arial"/>
        <family val="2"/>
      </rPr>
      <t xml:space="preserve">
Debido a las constantes lluvias en la zona se produjo aniego en la calzada.
01.04.23. La Concesionaria informa que no hay operaciones. La Concesionaria informa que apoya con seguridad, señalización y limpieza de la vía.</t>
    </r>
  </si>
  <si>
    <r>
      <rPr>
        <b/>
        <sz val="10"/>
        <rFont val="Arial"/>
        <family val="2"/>
      </rPr>
      <t>Precipitaciones pluviales - Huaico</t>
    </r>
    <r>
      <rPr>
        <sz val="10"/>
        <rFont val="Arial"/>
        <family val="2"/>
      </rPr>
      <t xml:space="preserve">
Debido a las constantes lluvias, se produjo huaico.
01.04.23. PVN Zonal Lima continúa los trabajos de limpieza de material de huaico y derrumbe mayor.</t>
    </r>
  </si>
  <si>
    <r>
      <rPr>
        <b/>
        <sz val="10"/>
        <rFont val="Arial"/>
        <family val="2"/>
      </rPr>
      <t>Acción humana - Manifestación</t>
    </r>
    <r>
      <rPr>
        <sz val="10"/>
        <rFont val="Arial"/>
        <family val="2"/>
      </rPr>
      <t xml:space="preserve">
Debido a la coyuntura política actual, pobladores bloquean la vía el día 19.03.23 en el Km 1333+401 - Km 1343+000, Primera y Segunda Calzada.
01.04.23. La Concesionaria informa que continúa el monitoreo la emergencia vial e informa que efectivos policiales se encuentran en la zona y comunican el hecho a los usuarios que transitan por peajes.</t>
    </r>
  </si>
  <si>
    <r>
      <rPr>
        <b/>
        <sz val="10"/>
        <rFont val="Arial"/>
        <family val="2"/>
      </rPr>
      <t>Precipitaciones pluviales - Pérdida de plataforma</t>
    </r>
    <r>
      <rPr>
        <sz val="10"/>
        <rFont val="Arial"/>
        <family val="2"/>
      </rPr>
      <t xml:space="preserve">
Debido a las precipitaciones pluviales, se produjo pérdida de plataforma.                                                            
01.04.23. PVN Zonal Piura informa que el Conservador realiza el acondicionamiento y eliminación de material excedente, así como trabajos de señalización preventiva, control de tránsito.</t>
    </r>
  </si>
  <si>
    <r>
      <rPr>
        <b/>
        <sz val="10"/>
        <rFont val="Arial"/>
        <family val="2"/>
      </rPr>
      <t>Precipitaciones pluviales - Derrumbe</t>
    </r>
    <r>
      <rPr>
        <sz val="10"/>
        <rFont val="Arial"/>
        <family val="2"/>
      </rPr>
      <t xml:space="preserve">
Debido a las constantes lluvias, se produjo el derrumbe en sector Km 24+000 
01.04.23. PVN Zonal La Libertad informa que realiza la limpieza de la calzada. </t>
    </r>
  </si>
  <si>
    <r>
      <rPr>
        <b/>
        <sz val="10"/>
        <rFont val="Arial"/>
        <family val="2"/>
      </rPr>
      <t>Precipitaciones pluviales - Derrumbe</t>
    </r>
    <r>
      <rPr>
        <sz val="10"/>
        <rFont val="Arial"/>
        <family val="2"/>
      </rPr>
      <t xml:space="preserve">
A consecuencias de intensas precipitaciones, se produjo un derrumbe.  
01.04.23. PVN Zonal Lima continua con la limpieza de material y recuperación de la calzada a consecuencia de los derrumbes y huaicos.
Ruta Alterna: Río Blanco - Chosica - Lima.</t>
    </r>
  </si>
  <si>
    <r>
      <rPr>
        <b/>
        <sz val="10"/>
        <rFont val="Arial"/>
        <family val="2"/>
      </rPr>
      <t>Precipitaciones pluviales - Pérdida de plataforma</t>
    </r>
    <r>
      <rPr>
        <sz val="10"/>
        <rFont val="Arial"/>
        <family val="2"/>
      </rPr>
      <t xml:space="preserve">
Debido a las precipitaciones pluviales, se produjo pérdida de plataforma. 
01.04.23. PVN Zonal Lima realiza las actividades de recuperación de la plataforma.</t>
    </r>
  </si>
  <si>
    <r>
      <rPr>
        <b/>
        <sz val="10"/>
        <rFont val="Arial"/>
        <family val="2"/>
      </rPr>
      <t>Precipitaciones pluviales - Huaico</t>
    </r>
    <r>
      <rPr>
        <sz val="10"/>
        <rFont val="Arial"/>
        <family val="2"/>
      </rPr>
      <t xml:space="preserve">
A consecuencias de intensas precipitaciones, ocasionaron un huaico, se ha dispuesto la recuperación de la calzada.                                                             
01.04.23. PVN Zonal Huancavelica, realiza la eliminación de material de derrumbe.</t>
    </r>
  </si>
  <si>
    <r>
      <rPr>
        <b/>
        <sz val="10"/>
        <rFont val="Arial"/>
        <family val="2"/>
      </rPr>
      <t>Precipitaciones pluviales - Erosión de Plataforma</t>
    </r>
    <r>
      <rPr>
        <sz val="10"/>
        <rFont val="Arial"/>
        <family val="2"/>
      </rPr>
      <t xml:space="preserve">
Debido a las intensas precipitaciones, se produjo la erosión de la plataforma.
01.04.23. PVN Zonal Piura - Tumbes informa que viene realizando las coordinaciones y gestiones para la adquisición de bienes y servicios, para la ejecución de reconformación de talud inferior de plataforma erosionada</t>
    </r>
  </si>
  <si>
    <r>
      <rPr>
        <b/>
        <sz val="10"/>
        <rFont val="Arial"/>
        <family val="2"/>
      </rPr>
      <t>Precipitaciones pluviales - Erosión de Plataforma</t>
    </r>
    <r>
      <rPr>
        <sz val="10"/>
        <rFont val="Arial"/>
        <family val="2"/>
      </rPr>
      <t xml:space="preserve">
Debido a las intensas precipitaciones, se produjo la erosión de la plataforma, se ha dispuesto la conformación de un muro bolsacreto.
01.04.23. PVN Zonal Piura - Tumbes informa que el Conservador realiza trabajos de señalización preventiva, control de tránsito, transporte de agregados seleccionados de cantera, corte de talud superior e inferior, eliminación de material excedente.</t>
    </r>
  </si>
  <si>
    <r>
      <rPr>
        <b/>
        <sz val="10"/>
        <rFont val="Arial"/>
        <family val="2"/>
      </rPr>
      <t>Precipitaciones pluviales - Derrumbe</t>
    </r>
    <r>
      <rPr>
        <sz val="10"/>
        <rFont val="Arial"/>
        <family val="2"/>
      </rPr>
      <t xml:space="preserve">
Debido a las constantes lluvias, se produjo derrumbes en la vía.
01.04.23. PVN Zonal Ica informa que se viene realizando la limpieza de derrumbes, de la calzada y cunetas colmatadas.</t>
    </r>
  </si>
  <si>
    <r>
      <rPr>
        <b/>
        <sz val="10"/>
        <rFont val="Arial"/>
        <family val="2"/>
      </rPr>
      <t>Precipitaciones pluviales - Pérdida de plataforma</t>
    </r>
    <r>
      <rPr>
        <sz val="10"/>
        <rFont val="Arial"/>
        <family val="2"/>
      </rPr>
      <t xml:space="preserve">
Debido al colapso de alcantarilla por incremento de caudal, se produjo pérdida de plataforma.
01.04.23. PVN Zonal Ica informa que se encuentran enrocando la margen izquierda del rio palpa ante una posterior crecida de caudal y realiza la gestión pertinente para la recuperación de la transitabilidad.</t>
    </r>
  </si>
  <si>
    <r>
      <rPr>
        <b/>
        <sz val="10"/>
        <rFont val="Arial"/>
        <family val="2"/>
      </rPr>
      <t>Precipitaciones pluviales - Pérdida de plataforma</t>
    </r>
    <r>
      <rPr>
        <sz val="10"/>
        <rFont val="Arial"/>
        <family val="2"/>
      </rPr>
      <t xml:space="preserve">
Debido a las constantes lluvias en la zona, se produjo pérdida de plataforma.
01.04.23. PVN Zonal Ica informa realiza acciones para la recuperación de transitabilidad, asimismo no se vienen realizando actividades ya que se viene atendiendo las emergencias viales de mayor prioridad en los km 15+500.</t>
    </r>
  </si>
  <si>
    <r>
      <rPr>
        <b/>
        <sz val="10"/>
        <rFont val="Arial"/>
        <family val="2"/>
      </rPr>
      <t>Precipitaciones pluviales - Derrumbe</t>
    </r>
    <r>
      <rPr>
        <sz val="10"/>
        <rFont val="Arial"/>
        <family val="2"/>
      </rPr>
      <t xml:space="preserve">
Debido a las constantes lluvias, se produjo derrumbe
01.04.23. PVN Zonal La Libertad informa que se continúa los trabajos de remoción y eliminación de material.</t>
    </r>
  </si>
  <si>
    <r>
      <rPr>
        <b/>
        <sz val="10"/>
        <rFont val="Arial"/>
        <family val="2"/>
      </rPr>
      <t>Precipitaciones pluviales - Derrumbe</t>
    </r>
    <r>
      <rPr>
        <sz val="10"/>
        <rFont val="Arial"/>
        <family val="2"/>
      </rPr>
      <t xml:space="preserve">
Debido a las constantes lluvias, se produjo deslizamientos en el talud.
01.04.23. PVN Zonal Pura - Tumbes informa que se continúa los trabajos de limpieza de calzada y derrumbes</t>
    </r>
  </si>
  <si>
    <r>
      <rPr>
        <b/>
        <sz val="10"/>
        <rFont val="Arial"/>
        <family val="2"/>
      </rPr>
      <t>Precipitaciones pluviales - Derrumbe</t>
    </r>
    <r>
      <rPr>
        <sz val="10"/>
        <rFont val="Arial"/>
        <family val="2"/>
      </rPr>
      <t xml:space="preserve">
Debido a lluvias intensas en la zona, se produjo derrumbes y huaicos afectando la carretera.
01.04.23. PVN Zonal La Libertad informa que  continúa los trabajos de limpieza de los derrumbes, así como la eliminación del material suelto que sucede en la zona.</t>
    </r>
  </si>
  <si>
    <r>
      <rPr>
        <b/>
        <sz val="10"/>
        <rFont val="Arial"/>
        <family val="2"/>
      </rPr>
      <t>Precipitaciones pluviales - Socavación de Puente</t>
    </r>
    <r>
      <rPr>
        <sz val="10"/>
        <rFont val="Arial"/>
        <family val="2"/>
      </rPr>
      <t xml:space="preserve">
A consecuencias de intensas precipitaciones, el río ocasionó la socavación del puente modular de Tarica.
01.04.23. PVN Zonal Áncash da inicio a la actividad de acopio de materiales con la maquinaria.</t>
    </r>
  </si>
  <si>
    <r>
      <rPr>
        <b/>
        <sz val="10"/>
        <rFont val="Arial"/>
        <family val="2"/>
      </rPr>
      <t>Precipitaciones pluviales - Huaico</t>
    </r>
    <r>
      <rPr>
        <sz val="10"/>
        <rFont val="Arial"/>
        <family val="2"/>
      </rPr>
      <t xml:space="preserve">
Debido a las constantes lluvias, se dispuso la recuperación de la calzada.
01.04.23. PVN Zonal Cajamarca informa que el Conservador realiza trabajos de llenado, cosido y posterior colocación de sacos suelo cemento.</t>
    </r>
  </si>
  <si>
    <r>
      <rPr>
        <b/>
        <sz val="10"/>
        <rFont val="Arial"/>
        <family val="2"/>
      </rPr>
      <t>Precipitaciones pluviales - Derrumbe</t>
    </r>
    <r>
      <rPr>
        <sz val="10"/>
        <rFont val="Arial"/>
        <family val="2"/>
      </rPr>
      <t xml:space="preserve">
Debido a las constantes lluvias en la zona se produjo deslizamiento de talud superior.
01.04.23. La Concesionaria informa que no hay operaciones. La Concesionaria informa que apoya con seguridad, señalización y limpieza de la vía.</t>
    </r>
  </si>
  <si>
    <r>
      <rPr>
        <b/>
        <sz val="10"/>
        <rFont val="Arial"/>
        <family val="2"/>
      </rPr>
      <t>Precipitaciones pluviales - Derrumbe</t>
    </r>
    <r>
      <rPr>
        <sz val="10"/>
        <rFont val="Arial"/>
        <family val="2"/>
      </rPr>
      <t xml:space="preserve">
Debido a las constantes lluvias, ocasionaron derrumbes.
01.04.23. PVN Zonal Piura - Tumbes realiza trabajos de limpieza de derrumbe con apoyo de maquinaria.</t>
    </r>
  </si>
  <si>
    <r>
      <rPr>
        <b/>
        <sz val="10"/>
        <rFont val="Arial"/>
        <family val="2"/>
      </rPr>
      <t>Precipitaciones pluviales - Huaico</t>
    </r>
    <r>
      <rPr>
        <sz val="10"/>
        <rFont val="Arial"/>
        <family val="2"/>
      </rPr>
      <t xml:space="preserve">
Debido a la intensificación de las lluvias en los últimos días se produjo derrumbes y huaycos mayores ocasionando que el tránsito sea interrumpido.
01.04.23. PVN Zonal Lima continúa los trabajos de limpieza de derrumbes y huaicos mayores con maquinaria. Se dio la transitabilidad por un carril.</t>
    </r>
  </si>
  <si>
    <r>
      <rPr>
        <b/>
        <sz val="10"/>
        <rFont val="Arial"/>
        <family val="2"/>
      </rPr>
      <t>Precipitaciones pluviales - Huaico</t>
    </r>
    <r>
      <rPr>
        <sz val="10"/>
        <rFont val="Arial"/>
        <family val="2"/>
      </rPr>
      <t xml:space="preserve">
Debido a las constantes lluvias, se produjo huaico.
01.04.23. PVN Zonal Ancash continúa los trabajos de limpieza de huaicos.</t>
    </r>
  </si>
  <si>
    <r>
      <rPr>
        <b/>
        <sz val="10"/>
        <rFont val="Arial"/>
        <family val="2"/>
      </rPr>
      <t>Precipitaciones pluviales - Derrumbe</t>
    </r>
    <r>
      <rPr>
        <sz val="10"/>
        <rFont val="Arial"/>
        <family val="2"/>
      </rPr>
      <t xml:space="preserve">
Debido a las constantes precipitaciones, se produjo un derrumbes y huaicos.
01.04.23. PVN Zonal Áncash continúa con los trabajos de limpieza de derrumbes y seguridad vial, a través del servicio de mano de obra.</t>
    </r>
  </si>
  <si>
    <r>
      <rPr>
        <b/>
        <sz val="10"/>
        <rFont val="Arial"/>
        <family val="2"/>
      </rPr>
      <t>Acción humana - Manifestación</t>
    </r>
    <r>
      <rPr>
        <sz val="10"/>
        <rFont val="Arial"/>
        <family val="2"/>
      </rPr>
      <t xml:space="preserve">
Debido a la coyuntura política actual, pobladores bloquean la vía.
01.04.23. La Concesionaria informa que hay bloqueo de vía del Km 38+901 - Km 39+100, y tránsito restringido del Km 39+101 - Km 96+160. Continúa el monitoreo la emergencia vial e informa que efectivos policiales se encuentran en la zona y comunican el hecho a los usuarios que transitan por peajes.</t>
    </r>
  </si>
  <si>
    <r>
      <rPr>
        <b/>
        <sz val="10"/>
        <rFont val="Arial"/>
        <family val="2"/>
      </rPr>
      <t>Acción humana - Manifestación</t>
    </r>
    <r>
      <rPr>
        <sz val="10"/>
        <rFont val="Arial"/>
        <family val="2"/>
      </rPr>
      <t xml:space="preserve">
Debido a la coyuntura política actual, pobladores bloquean la vía.
01.04.23. La Concesionaria informa que continúa el monitoreo la emergencia vial e informa que efectivos policiales se encuentran en la zona y comunican el hecho a los usuarios que transitan por peajes.</t>
    </r>
  </si>
  <si>
    <r>
      <rPr>
        <b/>
        <sz val="10"/>
        <rFont val="Arial"/>
        <family val="2"/>
      </rPr>
      <t>Precipitaciones pluviales - Erosión de plataforma</t>
    </r>
    <r>
      <rPr>
        <sz val="10"/>
        <rFont val="Arial"/>
        <family val="2"/>
      </rPr>
      <t xml:space="preserve">
Debido a las intensas lluvias se produjo una pérdida de plataforma.
01.04.23. PVN Zonal La Libertad informa que continúa los trabajos de corte de talud en material suelto </t>
    </r>
  </si>
  <si>
    <r>
      <rPr>
        <b/>
        <sz val="10"/>
        <rFont val="Arial"/>
        <family val="2"/>
      </rPr>
      <t>Precipitaciones pluviales - Derrumbe</t>
    </r>
    <r>
      <rPr>
        <sz val="10"/>
        <rFont val="Arial"/>
        <family val="2"/>
      </rPr>
      <t xml:space="preserve">
Debido a las constantes lluvias, roca está en peligro de deslizamiento.
01.04.23. PVN Zonal Lima informa que el Conservador continúa la limpieza de huaicos y derrumbes en la vía.</t>
    </r>
  </si>
  <si>
    <r>
      <rPr>
        <b/>
        <sz val="10"/>
        <rFont val="Arial"/>
        <family val="2"/>
      </rPr>
      <t>Precipitaciones pluviales - Derrumbe</t>
    </r>
    <r>
      <rPr>
        <sz val="10"/>
        <rFont val="Arial"/>
        <family val="2"/>
      </rPr>
      <t xml:space="preserve">
Debido a las constantes lluvias, se produjo el deslizamiento de talud superior
01.04.23. PVN Zonal Huánuco informa que se realiza la gestión necesaria para la limpieza de dicho derrumbe con equipo mecánico. se tiene transito vehicular restringido.</t>
    </r>
  </si>
  <si>
    <r>
      <rPr>
        <b/>
        <sz val="10"/>
        <rFont val="Arial"/>
        <family val="2"/>
      </rPr>
      <t>Precipitaciones pluviales - Huaico</t>
    </r>
    <r>
      <rPr>
        <sz val="10"/>
        <rFont val="Arial"/>
        <family val="2"/>
      </rPr>
      <t xml:space="preserve">
Debido a las constantes lluvias, se produjo el deslizamiento en la zona.
01.04.23. PVN Zonal Lima informa que continúa los trabajos de recuperación de plataforma mediante trabajos de descolmatación y conformación de plataforma con equipo mecánico.</t>
    </r>
  </si>
  <si>
    <r>
      <rPr>
        <b/>
        <sz val="10"/>
        <rFont val="Arial"/>
        <family val="2"/>
      </rPr>
      <t>Precipitaciones pluviales - Derrumbe</t>
    </r>
    <r>
      <rPr>
        <sz val="10"/>
        <rFont val="Arial"/>
        <family val="2"/>
      </rPr>
      <t xml:space="preserve">
Debido a las constantes lluvias, roca está en peligro de deslizamiento.
01.04.23. PVN Zonal Lima informa que el Conservador realizó trabajos de voladura de roca por peligro eminente de deslizamiento, esto debido al riesgo que representa para la seguridad vial debido a la temporada de lluvias en la zona del Tramo I. </t>
    </r>
  </si>
  <si>
    <r>
      <rPr>
        <b/>
        <sz val="10"/>
        <rFont val="Arial"/>
        <family val="2"/>
      </rPr>
      <t>Precipitaciones pluviales - Derrumbe</t>
    </r>
    <r>
      <rPr>
        <sz val="10"/>
        <rFont val="Arial"/>
        <family val="2"/>
      </rPr>
      <t xml:space="preserve">
Debido a las constantes lluvias, se produjo derrumbes en la vía.
01.04.23. PVN Zonal Ica informa que realiza la limpieza de derrumbes (limpieza de calzada y limpieza de cunetas colmatadas).</t>
    </r>
  </si>
  <si>
    <r>
      <rPr>
        <b/>
        <sz val="10"/>
        <rFont val="Arial"/>
        <family val="2"/>
      </rPr>
      <t>Precipitaciones pluviales - Pérdida de Plataforma</t>
    </r>
    <r>
      <rPr>
        <sz val="10"/>
        <rFont val="Arial"/>
        <family val="2"/>
      </rPr>
      <t xml:space="preserve">
Debido a las intensas lluvias se produjo una pérdida de plataforma.
01.04.23. PVN Zonal La Libertad viene realizando la evaluación para la atención de la emergencia vial.</t>
    </r>
  </si>
  <si>
    <r>
      <rPr>
        <b/>
        <sz val="10"/>
        <rFont val="Arial"/>
        <family val="2"/>
      </rPr>
      <t>Precipitaciones pluviales - Huaico</t>
    </r>
    <r>
      <rPr>
        <sz val="10"/>
        <rFont val="Arial"/>
        <family val="2"/>
      </rPr>
      <t xml:space="preserve">
Debido a las constantes lluvias en la zona, se produjo un huaico.
01.04.23. PVN Zonal Lambayeque informa que se ejecutaran trabajos de remoción de derrumbes y limpieza de huaicos mayores.</t>
    </r>
  </si>
  <si>
    <r>
      <rPr>
        <b/>
        <sz val="10"/>
        <rFont val="Arial"/>
        <family val="2"/>
      </rPr>
      <t>Precipitaciones pluviales - Erosión de plataforma</t>
    </r>
    <r>
      <rPr>
        <sz val="10"/>
        <rFont val="Arial"/>
        <family val="2"/>
      </rPr>
      <t xml:space="preserve">
Debido a las constantes lluvias en la zona, se produjo una erosión de plataforma.
01.04.23. La Concesionaria informa que se recuperó la transitabilidad de, permitiendo el flujo continuo hasta Canchaque durante ciertos intervalos establecidos</t>
    </r>
  </si>
  <si>
    <r>
      <rPr>
        <b/>
        <sz val="10"/>
        <rFont val="Arial"/>
        <family val="2"/>
      </rPr>
      <t>Precipitaciones pluviales - Derrumbe</t>
    </r>
    <r>
      <rPr>
        <sz val="10"/>
        <rFont val="Arial"/>
        <family val="2"/>
      </rPr>
      <t xml:space="preserve">
Debido a las intensas lluvias en la zona, se produjo un derrumbe.
01.04.23. PVN Zonal Áncash informó que viene realizando la remoción y eliminación de material de derrumbe.</t>
    </r>
  </si>
  <si>
    <r>
      <rPr>
        <b/>
        <sz val="10"/>
        <rFont val="Arial"/>
        <family val="2"/>
      </rPr>
      <t>Precipitaciones pluviales - Erosión de calzada</t>
    </r>
    <r>
      <rPr>
        <sz val="10"/>
        <rFont val="Arial"/>
        <family val="2"/>
      </rPr>
      <t xml:space="preserve">
Debido a la afectación por parte de los pobladores de la zona quienes han roto dos calzadas haciendo una zanja de 4.50 m de ancho por 2 m de alto para que discurra el lodo y piedras de la activación de la quebrada.
01.04.23. La Concesionaria informa que no hay operaciones. La Concesionaria informa que se recuperó la transitabilidad vehicular por vía alterna adyacente a la pista principal ida y vuelta. </t>
    </r>
  </si>
  <si>
    <r>
      <rPr>
        <b/>
        <sz val="10"/>
        <rFont val="Arial"/>
        <family val="2"/>
      </rPr>
      <t>Precipitaciones pluviales - Erosión de calzada</t>
    </r>
    <r>
      <rPr>
        <sz val="10"/>
        <rFont val="Arial"/>
        <family val="2"/>
      </rPr>
      <t xml:space="preserve">
Debido a las intensas lluvias intensas, se activó la quebrada, produciendo erosión de la calzada.
01.04.23. La Concesionaria informa que no hay operaciones. La Concesionaria informa que realiza los trabajos para rehabilitar la emergencia vial.</t>
    </r>
  </si>
  <si>
    <r>
      <rPr>
        <b/>
        <sz val="10"/>
        <rFont val="Arial"/>
        <family val="2"/>
      </rPr>
      <t>Precipitaciones pluviales - Derrumbe</t>
    </r>
    <r>
      <rPr>
        <sz val="10"/>
        <rFont val="Arial"/>
        <family val="2"/>
      </rPr>
      <t xml:space="preserve">
Debido a las intensas precipitaciones que activaron las quebradas, se produjo deslizamiento del talud superior.
01.04.23. PVN Zonal Áncash informa que el Conservador continúa los trabajos de eliminación lateral de derrumbe y limpieza de huaicos mayores caídos sobre la carretera.
Ruta alterna: Vía Departamental AN-527 (Emp. PE-3N Ancos - Santa Rosa - Miraflores - Llapo - Emp. PE-3NA.
</t>
    </r>
  </si>
  <si>
    <r>
      <rPr>
        <b/>
        <sz val="10"/>
        <rFont val="Arial"/>
        <family val="2"/>
      </rPr>
      <t>Precipitaciones pluviales - Derrumbe</t>
    </r>
    <r>
      <rPr>
        <sz val="10"/>
        <rFont val="Arial"/>
        <family val="2"/>
      </rPr>
      <t xml:space="preserve">
Debido a precipitaciones pluviales, se produjo un derrumbe.
01.04.23. PVN Zonal Áncash realiza trabajos de limpieza de derrumbes, huaicos con ayuda de maquinaria.</t>
    </r>
  </si>
  <si>
    <r>
      <rPr>
        <b/>
        <sz val="10"/>
        <rFont val="Arial"/>
        <family val="2"/>
      </rPr>
      <t>Precipitaciones pluviales - Erosión de Plataforma</t>
    </r>
    <r>
      <rPr>
        <sz val="10"/>
        <rFont val="Arial"/>
        <family val="2"/>
      </rPr>
      <t xml:space="preserve">
Debido a las constantes lluvias en la zona, se produjo una erosión de plataforma
01.04.23. PVN Zonal Cajamarca informa que el Conservador realiza trabajos para la construcción de muro de sostenimiento con sacos suelo cemento, todo ello con la finalidad de recuperar ancho de plataforma.</t>
    </r>
  </si>
  <si>
    <r>
      <rPr>
        <b/>
        <sz val="10"/>
        <rFont val="Arial"/>
        <family val="2"/>
      </rPr>
      <t>Precipitaciones pluviales - Erosión de Plataforma</t>
    </r>
    <r>
      <rPr>
        <sz val="10"/>
        <rFont val="Arial"/>
        <family val="2"/>
      </rPr>
      <t xml:space="preserve">
Debido a las constantes lluvias en la zona, se produjo una erosión de plataforma.
01.04.23. PVN Zonal Huancavelica realiza la habilitación de material y trabajos de parchado profundo.</t>
    </r>
  </si>
  <si>
    <r>
      <rPr>
        <b/>
        <sz val="10"/>
        <rFont val="Arial"/>
        <family val="2"/>
      </rPr>
      <t>Precipitaciones pluviales - Erosión de Plataforma</t>
    </r>
    <r>
      <rPr>
        <sz val="10"/>
        <rFont val="Arial"/>
        <family val="2"/>
      </rPr>
      <t xml:space="preserve">
Debido al desborde lateral de las aguas del río, producto de las intensas lluvias en la zona se produjo la socavación de plataforma.
01.04.23. PVN Zonal Lambayeque realiza el señalizado y delimitando las zonas de peligro </t>
    </r>
  </si>
  <si>
    <r>
      <rPr>
        <b/>
        <sz val="10"/>
        <rFont val="Arial"/>
        <family val="2"/>
      </rPr>
      <t>Precipitaciones pluviales - Erosión de Plataforma</t>
    </r>
    <r>
      <rPr>
        <sz val="10"/>
        <rFont val="Arial"/>
        <family val="2"/>
      </rPr>
      <t xml:space="preserve">
Debido al desborde lateral de las aguas del río, producto de las intensas lluvias en la zona se produjo la socavación de plataforma.
01.04.23. PVN Zonal Lambayeque realiza trabajos de colocación de piedra base y compactado de afirmado con servicio de la PYME.</t>
    </r>
  </si>
  <si>
    <r>
      <rPr>
        <b/>
        <sz val="10"/>
        <rFont val="Arial"/>
        <family val="2"/>
      </rPr>
      <t>Precipitaciones pluviales - Erosión de Plataforma</t>
    </r>
    <r>
      <rPr>
        <sz val="10"/>
        <rFont val="Arial"/>
        <family val="2"/>
      </rPr>
      <t xml:space="preserve">
Debido al desborde lateral de las aguas del río La Leche, producto de las intensas lluvias en la zona se produjo la socavación de plataforma.
01.04.23. PVN Zonal Lambayeque realiza trabajos de colocación de material afirmado , señalización y delimitación de áreas no transitables con el apoyo de la pyme.</t>
    </r>
  </si>
  <si>
    <r>
      <rPr>
        <b/>
        <sz val="10"/>
        <rFont val="Arial"/>
        <family val="2"/>
      </rPr>
      <t>Precipitaciones pluviales - Erosión de Plataforma</t>
    </r>
    <r>
      <rPr>
        <sz val="10"/>
        <rFont val="Arial"/>
        <family val="2"/>
      </rPr>
      <t xml:space="preserve">
Debido al desborde lateral de las aguas del río La Leche, producto de las intensas lluvias en la zona se produjo la socavación de plataforma.
01.04.23. PVN Zonal Lambayeque realiza trabajos de colación de piedra.</t>
    </r>
  </si>
  <si>
    <r>
      <rPr>
        <b/>
        <sz val="10"/>
        <rFont val="Arial"/>
        <family val="2"/>
      </rPr>
      <t>Precipitaciones pluviales - Derrumbe</t>
    </r>
    <r>
      <rPr>
        <sz val="10"/>
        <rFont val="Arial"/>
        <family val="2"/>
      </rPr>
      <t xml:space="preserve">
Debido a las intensas precipitaciones, se produjo deslizamiento del talud superior.
01.04.23. PVN Zonal Huánuco realiza la gestión necesaria para la limpieza de derrumbe.</t>
    </r>
  </si>
  <si>
    <r>
      <rPr>
        <b/>
        <sz val="10"/>
        <rFont val="Arial"/>
        <family val="2"/>
      </rPr>
      <t>Precipitaciones pluviales - Inundación</t>
    </r>
    <r>
      <rPr>
        <sz val="10"/>
        <rFont val="Arial"/>
        <family val="2"/>
      </rPr>
      <t xml:space="preserve">
Debido a las constantes lluvias en la sierra y la inusitada presencia del ciclón “Yaku” en la costa norte peruana, se ha producido el aumento del caudal del río o quebrada Sechín, el cual ha cargado con sedimentos, rocas y árboles, han colmatado y taponado el ingreso de los ojos de las alcantarillas del desvío produciendo un embalse del río en dicho punto y generando su desborde hacia las zonas aledañas al puente Sechín en construcción programada.
01.04.23. La Concesionaria informa que no hay operaciones. La Concesionaria informa que apertura tránsito sobre el puente en un carril, el tránsito será intercalado y el control está a cargo de la Policía de Carreteras de Casma.
</t>
    </r>
  </si>
  <si>
    <r>
      <rPr>
        <b/>
        <sz val="10"/>
        <rFont val="Arial"/>
        <family val="2"/>
      </rPr>
      <t>Acción humana - Manifestación</t>
    </r>
    <r>
      <rPr>
        <sz val="10"/>
        <rFont val="Arial"/>
        <family val="2"/>
      </rPr>
      <t xml:space="preserve">
Debido a la coyuntura política actual, pobladores bloquean la vía.
01.04.23. PVN Puno informa que el Conservador no realiza limpieza para no exponer a los trabajadores.</t>
    </r>
  </si>
  <si>
    <r>
      <rPr>
        <b/>
        <sz val="10"/>
        <rFont val="Arial"/>
        <family val="2"/>
      </rPr>
      <t>Acción humana - Manifestación</t>
    </r>
    <r>
      <rPr>
        <sz val="10"/>
        <rFont val="Arial"/>
        <family val="2"/>
      </rPr>
      <t xml:space="preserve">
Debido a la coyuntura política actual, pobladores bloquean la vía.
01.04.23. PVN Zonal Puno informa que el Conservador no realiza limpieza para no exponer a los trabajadores.
</t>
    </r>
  </si>
  <si>
    <r>
      <rPr>
        <b/>
        <sz val="10"/>
        <rFont val="Arial"/>
        <family val="2"/>
      </rPr>
      <t>Precipitaciones pluviales - Inundación</t>
    </r>
    <r>
      <rPr>
        <sz val="10"/>
        <rFont val="Arial"/>
        <family val="2"/>
      </rPr>
      <t xml:space="preserve">
Debido a las constantes lluvias en la zona, se produjo una inundación en la vía.
01.04.23.  PVN Zonal Lambayeque informa que Trabajos de colocación de piedra base y  material de relleno.</t>
    </r>
  </si>
  <si>
    <r>
      <rPr>
        <b/>
        <sz val="10"/>
        <rFont val="Arial"/>
        <family val="2"/>
      </rPr>
      <t>Precipitaciones pluviales - Erosión de plataforma</t>
    </r>
    <r>
      <rPr>
        <sz val="10"/>
        <rFont val="Arial"/>
        <family val="2"/>
      </rPr>
      <t xml:space="preserve">
Debido a las constantes lluvias en la zona, se produjo erosión de plataforma.
01.04.23. PVN Zonal Piura - Tumbes informa que el Conservador que ha suspendido trabajos debido a la presencia de lluvias intensas en el tramo, se mantiene la señalización preventiva.</t>
    </r>
  </si>
  <si>
    <r>
      <rPr>
        <b/>
        <sz val="10"/>
        <rFont val="Arial"/>
        <family val="2"/>
      </rPr>
      <t>Precipitaciones pluviales - Huaico</t>
    </r>
    <r>
      <rPr>
        <sz val="10"/>
        <rFont val="Arial"/>
        <family val="2"/>
      </rPr>
      <t xml:space="preserve">
Debido a las constantes lluvias se produjo un Huaico.
01.04.23. PVN Zonal Ancash realiza encauzamiento de la quebrada, mantenimiento de tránsito y seguridad vial.</t>
    </r>
  </si>
  <si>
    <r>
      <rPr>
        <b/>
        <sz val="10"/>
        <rFont val="Arial"/>
        <family val="2"/>
      </rPr>
      <t>Precipitaciones pluviales - Ahuellamiento</t>
    </r>
    <r>
      <rPr>
        <sz val="10"/>
        <rFont val="Arial"/>
        <family val="2"/>
      </rPr>
      <t xml:space="preserve">
Debido a las intensas lluvias en la zona, se produjo un ahuellamiento severos y encalaminados.
01.04.23. PVN Zonal Piura - Tumbes realiza actividades de huellas profundas y perfilado sin aporte de material en el sector.</t>
    </r>
  </si>
  <si>
    <r>
      <rPr>
        <b/>
        <sz val="10"/>
        <rFont val="Arial"/>
        <family val="2"/>
      </rPr>
      <t>Precipitaciones pluviales - Erosión de plataforma</t>
    </r>
    <r>
      <rPr>
        <sz val="10"/>
        <rFont val="Arial"/>
        <family val="2"/>
      </rPr>
      <t xml:space="preserve">
Debido a acción de la naturaleza, se produjo una erosión de plataforma.
01.04.23. PVN Zonal Piura informa que el Conservador continúa los trabajos de colocación de sacos suelo cemento.</t>
    </r>
  </si>
  <si>
    <r>
      <rPr>
        <b/>
        <sz val="10"/>
        <rFont val="Arial"/>
        <family val="2"/>
      </rPr>
      <t>Precipitaciones pluviales - Activación de quebrada</t>
    </r>
    <r>
      <rPr>
        <sz val="10"/>
        <rFont val="Arial"/>
        <family val="2"/>
      </rPr>
      <t xml:space="preserve">
Debido a las constantes precipitaciones, se activó la Quebrada Nanchoc aumentando el caudal que afectó el badén de concreto.
01.04.23. La Concesionaria informa que no hay operaciones. La Concesionaria realiza limpieza de Cauce de quebrada Nanchoc con 01 cargador frontal, actualmente el nivel del agua permite la circulación de vehículos menores por el badén. Asimismo, informa que la PNP de Oyotún cierra el tránsito en las noches por seguridad.</t>
    </r>
  </si>
  <si>
    <r>
      <rPr>
        <b/>
        <sz val="10"/>
        <rFont val="Arial"/>
        <family val="2"/>
      </rPr>
      <t>Precipitaciones pluviales - Erosión de plataforma</t>
    </r>
    <r>
      <rPr>
        <sz val="10"/>
        <rFont val="Arial"/>
        <family val="2"/>
      </rPr>
      <t xml:space="preserve">
Debido al incremento de las precipitaciones pluviales atípicas y la afectación de terceros se produjo erosión de plataforma.
01.04.23. PVN Zonal Piura - Tumbes continúa las coordinaciones y gestiones para la adquisición de bienes y servicios, para la ejecución de parchado profundo y superficial.</t>
    </r>
  </si>
  <si>
    <r>
      <rPr>
        <b/>
        <sz val="10"/>
        <rFont val="Arial"/>
        <family val="2"/>
      </rPr>
      <t>Precipitaciones pluviales - Erosión de plataforma</t>
    </r>
    <r>
      <rPr>
        <sz val="10"/>
        <rFont val="Arial"/>
        <family val="2"/>
      </rPr>
      <t xml:space="preserve">
Debido al incremento de las precipitaciones pluviales atípicas y la afectación de terceros se produjo erosión de plataforma.
01.04.23. PVN Zonal Piura - Tumbes informa que el día 27/03/2023 se viene realizando las coordinaciones y gestiones para la adquisición de bienes y servicios, para la ejecución de parchado profundo y superficial a causa de erosión de plataforma.</t>
    </r>
  </si>
  <si>
    <r>
      <rPr>
        <b/>
        <sz val="10"/>
        <rFont val="Arial"/>
        <family val="2"/>
      </rPr>
      <t>Precipitaciones pluviales - Erosión de plataforma</t>
    </r>
    <r>
      <rPr>
        <sz val="10"/>
        <rFont val="Arial"/>
        <family val="2"/>
      </rPr>
      <t xml:space="preserve">
Debido a acción de la naturaleza, se produjo una erosión de plataforma.
01.04.23. PVN Zonal Lima informa que el Conservador realiza la limpieza del cauce y construcción de enrocado.</t>
    </r>
  </si>
  <si>
    <r>
      <rPr>
        <b/>
        <sz val="10"/>
        <rFont val="Arial"/>
        <family val="2"/>
      </rPr>
      <t>Precipitaciones pluviales - Ahuellamiento</t>
    </r>
    <r>
      <rPr>
        <sz val="10"/>
        <rFont val="Arial"/>
        <family val="2"/>
      </rPr>
      <t xml:space="preserve">
Debido a la deformación profunda (&gt; a 15cm.) se produjo deformación profunda, por ello, dispusieron realizar trabajos de perfilado y bacheo.
01.04.23. PVN Zonal Piura - Tumbes suspende los trabajos de reparación de la plataforma, por lluvias torrenciales y saturación de la plataforma, charcos grande de agua, esto respecto a los trabajos de perfilado de plataforma sin aporte de material a todo costo.</t>
    </r>
  </si>
  <si>
    <r>
      <rPr>
        <b/>
        <sz val="10"/>
        <rFont val="Arial"/>
        <family val="2"/>
      </rPr>
      <t>Precipitaciones pluviales - Erosión de plataforma</t>
    </r>
    <r>
      <rPr>
        <sz val="10"/>
        <rFont val="Arial"/>
        <family val="2"/>
      </rPr>
      <t xml:space="preserve">
Debido a las constantes lluvias en la zona, se produjo erosión de plataforma. Se dispuso recuperación de plataforma mediante construcción de muro de concreto armado tipo pantalla, instalación de elemento de bolsacreto, construcción de badén y reconstrucción de cabezal de alcantarilla.
01.04.23. PVN Zonal Piura - Tumbes ha dispuesto a la recuperación de la plataforma, mediante construcción de muro de concreto armado tipo pantalla, instalación de elemento de bolsacreto, construcción de badén, reconstrucción de cabezal de alcantarilla y realiza las gestiones administrativas para la contratación de bienes y servicios para la atención de la emergencia vial.</t>
    </r>
  </si>
  <si>
    <r>
      <rPr>
        <b/>
        <sz val="10"/>
        <rFont val="Arial"/>
        <family val="2"/>
      </rPr>
      <t>Acción humana - Manifestación</t>
    </r>
    <r>
      <rPr>
        <sz val="10"/>
        <rFont val="Arial"/>
        <family val="2"/>
      </rPr>
      <t xml:space="preserve">
Debido a la coyuntura política actual, manifestantes bloquearon la vía en ambos sentidos. 
01.04.23. PVN Zonal Puno informa que el Conservador monitorea la emergencia, con un nuevo bloqueo de la vía producto de las manifestaciones de la población por temas políticos.</t>
    </r>
  </si>
  <si>
    <r>
      <rPr>
        <b/>
        <sz val="10"/>
        <rFont val="Arial"/>
        <family val="2"/>
      </rPr>
      <t>Precipitaciones pluviales - Derrumbe</t>
    </r>
    <r>
      <rPr>
        <sz val="10"/>
        <rFont val="Arial"/>
        <family val="2"/>
      </rPr>
      <t xml:space="preserve">
Debido a las intensas lluvias en la zona, se produjo derrumbe sobre plataforma.
El 25.02.23 ocurrió nuevo derrumbe.
01.04.23. PVN Zonal Huancavelica continúa trabajos de eliminación de derrumbe con 02 cargadores frontales de PVN, cada equipo está en distintas frentes de trabajo.
Ruta alterna 1: Plazapata - Lomo largo - Villa de arma - Dv. Chincha (Ruta 26A).
Ruta alterna 2: Plazapata - Santa Inés - Ticrapo (28D).</t>
    </r>
  </si>
  <si>
    <r>
      <rPr>
        <b/>
        <sz val="10"/>
        <rFont val="Arial"/>
        <family val="2"/>
      </rPr>
      <t>Precipitaciones pluviales - Derrumbe</t>
    </r>
    <r>
      <rPr>
        <sz val="10"/>
        <rFont val="Arial"/>
        <family val="2"/>
      </rPr>
      <t xml:space="preserve">
Debido a las constantes precipitaciones, se activó un derrumbe de gran magnitud, que constantemente interrumpe al tránsito vehicular.
01.04.23. PVN Zonal Cusco - Apurímac realiza trabajos de limpieza de derrumbe.</t>
    </r>
  </si>
  <si>
    <r>
      <rPr>
        <b/>
        <sz val="10"/>
        <rFont val="Arial"/>
        <family val="2"/>
      </rPr>
      <t>Acción humana - Manifestación</t>
    </r>
    <r>
      <rPr>
        <sz val="10"/>
        <rFont val="Arial"/>
        <family val="2"/>
      </rPr>
      <t xml:space="preserve">
Debido a la coyuntura política actual, manifestantes bloquearon la vía.
01.04.23. PVN Zonal Tacna - Moquegua informa que el día de hoy existe tregua acordado por las comunidades en relación a los conflictos sociales por la coyuntura política actual; existen montículos de tierra y piedras en la calzada (los pobladores impiden que se realice la limpieza total de la calzada), los vehículos pasan por un carril habilitado.</t>
    </r>
  </si>
  <si>
    <r>
      <rPr>
        <b/>
        <sz val="10"/>
        <rFont val="Arial"/>
        <family val="2"/>
      </rPr>
      <t>Acción humana - Manifestación</t>
    </r>
    <r>
      <rPr>
        <sz val="10"/>
        <rFont val="Arial"/>
        <family val="2"/>
      </rPr>
      <t xml:space="preserve">
Debido a la coyuntura política actual, manifestantes bloquearon la vía en ambos sentidos.
01.04.23. PVN Zonal Puno informa que el Conservador monitorea la emergencia, con un nuevo bloqueo de la vía producto de las manifestaciones de la población por temas políticos.</t>
    </r>
  </si>
  <si>
    <r>
      <rPr>
        <b/>
        <sz val="10"/>
        <rFont val="Arial"/>
        <family val="2"/>
      </rPr>
      <t>Acción humana - Manifestación</t>
    </r>
    <r>
      <rPr>
        <sz val="10"/>
        <rFont val="Arial"/>
        <family val="2"/>
      </rPr>
      <t xml:space="preserve">
Debido a la coyuntura política actual, manifestantes bloquearon la vía en ambos sentidos.
01.04.23. La Concesionaria informa que no hay operaciones. PVN Zonal Puno informa que el Conservador monitorea la emergencia, con un nuevo bloqueo de la vía producto de las manifestaciones de la población por temas políticos.</t>
    </r>
  </si>
  <si>
    <r>
      <rPr>
        <b/>
        <sz val="10"/>
        <rFont val="Arial"/>
        <family val="2"/>
      </rPr>
      <t>Acción humana - Manifestación</t>
    </r>
    <r>
      <rPr>
        <sz val="10"/>
        <rFont val="Arial"/>
        <family val="2"/>
      </rPr>
      <t xml:space="preserve">
Debido a la coyuntura política actual, manifestantes bloquearon la vía en ambos sentidos.
01.04.23.  PVN Zonal Puno informa que el Conservador monitorea la emergencia, con un nuevo bloqueo de la vía producto de las manifestaciones de la población por temas políticos.</t>
    </r>
  </si>
  <si>
    <r>
      <rPr>
        <b/>
        <sz val="10"/>
        <rFont val="Arial"/>
        <family val="2"/>
      </rPr>
      <t>Precipitaciones pluviales - Asentamiento de plataforma</t>
    </r>
    <r>
      <rPr>
        <sz val="10"/>
        <rFont val="Arial"/>
        <family val="2"/>
      </rPr>
      <t xml:space="preserve">
Debido a la acción de la naturaleza se produjo asentamiento de plataforma.
01.04.23. PVN Zonal Huánuco informa que continúa las actividades de extensión de material de afirmado.</t>
    </r>
  </si>
  <si>
    <r>
      <rPr>
        <b/>
        <sz val="10"/>
        <rFont val="Arial"/>
        <family val="2"/>
      </rPr>
      <t>Precipitaciones pluviales - Colapso de alcantarilla</t>
    </r>
    <r>
      <rPr>
        <sz val="10"/>
        <rFont val="Arial"/>
        <family val="2"/>
      </rPr>
      <t xml:space="preserve">
Debido al tráfico y acción de la naturaleza, se produjo el colapso de la alcantarilla.
01.04.23. PVN Zonal Lima informa que el Conservador realiza el relleno de la alcantarilla con material de préstamo.</t>
    </r>
  </si>
  <si>
    <r>
      <rPr>
        <b/>
        <sz val="10"/>
        <rFont val="Arial"/>
        <family val="2"/>
      </rPr>
      <t xml:space="preserve">Acción humana - Manifestación </t>
    </r>
    <r>
      <rPr>
        <sz val="10"/>
        <rFont val="Arial"/>
        <family val="2"/>
      </rPr>
      <t xml:space="preserve">
Debido a la coyuntura política actual, pobladores bloquean la vía.
01.04.23. PVN Zonal Tacna - Moquegua informa que el Conservador informa que el día de hoy existe tregua acordado por las comunidades en relación a los conflictos sociales por la coyuntura política actual; existen montículos de tierra y piedras en la calzada (los pobladores impiden que se realice la limpieza total de la calzada), los vehículos pasan por un carril habilitado.</t>
    </r>
  </si>
  <si>
    <r>
      <rPr>
        <b/>
        <sz val="10"/>
        <rFont val="Arial"/>
        <family val="2"/>
      </rPr>
      <t xml:space="preserve">Acción humana - Manifestación </t>
    </r>
    <r>
      <rPr>
        <sz val="10"/>
        <rFont val="Arial"/>
        <family val="2"/>
      </rPr>
      <t xml:space="preserve">
Debido a la coyuntura política actual, pobladores bloquean la vía.
01.04.23. PVN Zonal Tacna - Moquegua informa que el día de hoy existe tregua acordado por las comunidades en relación a los conflictos sociales por la coyuntura política actual; existen montículos de tierra y piedras en la calzada (los pobladores impiden que se realice la limpieza total de la calzada), los vehículos pasan por un carril habilitado.</t>
    </r>
  </si>
  <si>
    <r>
      <rPr>
        <b/>
        <sz val="10"/>
        <rFont val="Arial"/>
        <family val="2"/>
      </rPr>
      <t>Acción humana - Manifestación</t>
    </r>
    <r>
      <rPr>
        <sz val="10"/>
        <rFont val="Arial"/>
        <family val="2"/>
      </rPr>
      <t xml:space="preserve">
Debido a la coyuntura política actual, pobladores bloquean la vía.
01.04.23. PVN Zonal Tacna - Moquegua informa que el Conservador informa que el día de hoy existe tregua acordado por las comunidades en relación a los conflictos sociales por la coyuntura política actual; existen montículos de tierra y piedras en la calzada (los pobladores impiden que se realice la limpieza total de la calzada), los vehículos pasan por un carril habilitado.</t>
    </r>
  </si>
  <si>
    <r>
      <rPr>
        <b/>
        <sz val="10"/>
        <rFont val="Arial"/>
        <family val="2"/>
      </rPr>
      <t>Acción humana - Manifestación</t>
    </r>
    <r>
      <rPr>
        <sz val="10"/>
        <rFont val="Arial"/>
        <family val="2"/>
      </rPr>
      <t xml:space="preserve">
Debido a la coyuntura política actual, pobladores bloquean la vía.
01.04.23. PVN Zonal Tacna - Moquegua informa que el día de hoy existe tregua acordado por las comunidades en relación a los conflictos sociales por la coyuntura política actual; existen montículos de tierra y piedras en la calzada (los pobladores impiden que se realice la limpieza total de la calzada), los vehículos pasan por un carril habilitado.</t>
    </r>
  </si>
  <si>
    <r>
      <rPr>
        <b/>
        <sz val="10"/>
        <rFont val="Arial"/>
        <family val="2"/>
      </rPr>
      <t>Precipitaciones pluviales - Erosión de plataforma</t>
    </r>
    <r>
      <rPr>
        <sz val="10"/>
        <rFont val="Arial"/>
        <family val="2"/>
      </rPr>
      <t xml:space="preserve">
Debido a las intensas lluvias en el sector, se produjo agrietamiento de la calzada por deslizamiento del terreno.
01.04.23. La Concesionaria informa que no hay operaciones. La Concesionaria realiza la señalización preventiva con vigías; asimismo, dispuso restringir el tránsito a un solo carril.</t>
    </r>
  </si>
  <si>
    <r>
      <rPr>
        <b/>
        <sz val="10"/>
        <rFont val="Arial"/>
        <family val="2"/>
      </rPr>
      <t>Acción humana - Manifestación</t>
    </r>
    <r>
      <rPr>
        <sz val="10"/>
        <rFont val="Arial"/>
        <family val="2"/>
      </rPr>
      <t xml:space="preserve">
Debido a la coyuntura política actual, pobladores bloquean la vía.
01.04.23. PVN Zonal Puno informa que el Conservador no realiza limpieza para no exponer a los trabajadores.</t>
    </r>
  </si>
  <si>
    <r>
      <rPr>
        <b/>
        <sz val="10"/>
        <rFont val="Arial"/>
        <family val="2"/>
      </rPr>
      <t>Acción humana - Manifestación</t>
    </r>
    <r>
      <rPr>
        <sz val="10"/>
        <rFont val="Arial"/>
        <family val="2"/>
      </rPr>
      <t xml:space="preserve">
Debido a la coyuntura política actual, pobladores bloquean la vía.
01.04.23. PVN Puno informa que el Conservador continúa monitoreando la vía bloqueada y no realiza limpieza para no exponer a los trabajadores.</t>
    </r>
  </si>
  <si>
    <r>
      <rPr>
        <b/>
        <sz val="10"/>
        <rFont val="Arial"/>
        <family val="2"/>
      </rPr>
      <t>Precipitaciones pluviales - Derrumbe</t>
    </r>
    <r>
      <rPr>
        <sz val="10"/>
        <rFont val="Arial"/>
        <family val="2"/>
      </rPr>
      <t xml:space="preserve">
Debido a lluvias en la zona e inestabilidad del talud superior, se produjo caída de piedras y material suelto.
01.04.23. La Concesionaria informa que la zona se encuentra señalizada y de acuerdo al contrato de Concesión fue categorizada por el Regulador como un “Sector Crítico”, informando el hecho a los usuarios que transitan por el Peaje de Pampa Cuellar.</t>
    </r>
  </si>
  <si>
    <r>
      <rPr>
        <b/>
        <sz val="10"/>
        <rFont val="Arial"/>
        <family val="2"/>
      </rPr>
      <t>Precipitaciones pluviales - Daño estructural de viga de rigidez</t>
    </r>
    <r>
      <rPr>
        <sz val="10"/>
        <rFont val="Arial"/>
        <family val="2"/>
      </rPr>
      <t xml:space="preserve">
Debido a los daños estructurales severos por la oxidación de los cables principales en la zona de anclaje, oxidación de placas de apoyo, pernos y perfiles, se ha producido el colapso del tablero del puente antiguo.                                                                   
01.04.23. PVN Zonal Ucayali espera mejore las condiciones climáticas para continuar con los trabajos de corte de perfiles metálicos.</t>
    </r>
  </si>
  <si>
    <r>
      <rPr>
        <b/>
        <sz val="10"/>
        <rFont val="Arial"/>
        <family val="2"/>
      </rPr>
      <t>Deterioro de infraestructura - Falla estructural de puente</t>
    </r>
    <r>
      <rPr>
        <sz val="10"/>
        <rFont val="Arial"/>
        <family val="2"/>
      </rPr>
      <t xml:space="preserve">
Debido al exceso de carga, se produjo daño estructural en viga de rigidez del puente.
01.04.23. PVN Zonal Ucayali informa que el Conservador realiza el control de tránsito vehicular con el pase de vehículos pesados a un solo carril y uno a la vez.</t>
    </r>
  </si>
  <si>
    <r>
      <rPr>
        <b/>
        <sz val="10"/>
        <rFont val="Arial"/>
        <family val="2"/>
      </rPr>
      <t>Deterioro de infraestructura - Falla estructural de puente</t>
    </r>
    <r>
      <rPr>
        <sz val="10"/>
        <rFont val="Arial"/>
        <family val="2"/>
      </rPr>
      <t xml:space="preserve">
Debido a la falla estructural del puente por exceso de carga y acción de la naturaleza.
01.04.23. PVN Zonal Ucayali informa que el Conservador realiza el control de tránsito vehicular con el pase de vehículos pesados a un solo carril y uno a la vez.</t>
    </r>
  </si>
  <si>
    <r>
      <rPr>
        <b/>
        <sz val="10"/>
        <rFont val="Arial"/>
        <family val="2"/>
      </rPr>
      <t>Precipitaciones pluviales - Erosión de plataforma</t>
    </r>
    <r>
      <rPr>
        <sz val="10"/>
        <rFont val="Arial"/>
        <family val="2"/>
      </rPr>
      <t xml:space="preserve">
Debido a la acción de la naturaleza, se produce deslizamiento continuo del talud inferior.
01.04.23. La Concesionaria informa que, la zona se encuentra señalizada y de acuerdo al contrato de Concesión fue categorizada por el Regulador como un “Sector Crítico”, informando el hecho a los usuarios que transitan por el Peaje de Pampa Cuellar.</t>
    </r>
  </si>
  <si>
    <r>
      <rPr>
        <b/>
        <sz val="10"/>
        <rFont val="Arial"/>
        <family val="2"/>
      </rPr>
      <t>Precipitaciones pluviales - Derrumbe</t>
    </r>
    <r>
      <rPr>
        <sz val="10"/>
        <rFont val="Arial"/>
        <family val="2"/>
      </rPr>
      <t xml:space="preserve">
A las 04:30 horas, debido a lluvias en la zona, se produjo derrumbe del talud inferior en el Sector 11, que afectó la vía en el Km 36+280 - Km 36+350. El día 13/03/2020, se reportó el incremento del desplazamiento del talud inferior y la ampliación en longitud de la zona afectada del Km 36+247 al Km 36+410. El 16/05/2020, culminaron los trabajos y se habilitó ambos carriles desde el Km 36+248 al 36+410, quedando pendiente el Km 36+247.
01.04.23. La Concesionaria informa que, la zona se encuentra señalizada y de acuerdo al Contrato de Concesión fue categorizada por el Regulador como un “Sector Crítico”, informando el hecho a los usuarios que transitan por el Peaje de Pampa Cuellar.</t>
    </r>
  </si>
  <si>
    <r>
      <rPr>
        <b/>
        <sz val="10"/>
        <rFont val="Arial"/>
        <family val="2"/>
      </rPr>
      <t>Precipitaciones pluviales - Derrumbe</t>
    </r>
    <r>
      <rPr>
        <sz val="10"/>
        <rFont val="Arial"/>
        <family val="2"/>
      </rPr>
      <t xml:space="preserve">
Recurrencia de eventos que se producen por la caída de estratos de rocas de diferentes dimensiones desde el talud superior y deslizamiento derrumbes constantes que se producen de manera súbita interrumpiendo el tránsito vehicular, debido a las intensas lluvias.
01.04.23. La Concesionaria informa que, el evento en dicho punto sigue ocurriendo, las caídas de material suelto en esta temporada de lluvias son constantes, maquinarias y personal de la concesión realiza un túnel y comunican a los usuarios a través de los peajes San Gabán, Macusani y San Antón.</t>
    </r>
  </si>
  <si>
    <t>*Todos los puertos se encuentran abiertos.</t>
  </si>
  <si>
    <t>Áncash
La Libertad
Lambayeque
Lima
Piura
Huancavelica
Ica</t>
  </si>
  <si>
    <t>Desde el 08 de marzo a las 00:00 hrs, debido a constantes precipitaciones pluviales se afectó el proveedor de energía eléctrica, dejando inoperativa las estaciones bases.
01.04.23. a las 15:00 horas del 31.03.23 el Centro de Monitoreo de OSIPTEL informó que detectó la afectación 44 estación base: Áncash (14), La Libertad (7), Lambayeque (1), Lima (5), Piura (14)  Ica (2) y Huancavelica (1).
Asimismo, se recibió información de nodos afectados del servicio de Internet fijo según la información siguiente: La Libertad (3), Piura (3), Lambayeque (11), Callao (1).
La Operadora informa que personal técnico se encuentra desplazándose a las localidades a fin de restablecer el servicio.</t>
  </si>
  <si>
    <t xml:space="preserve">Desde el 08 de marzo a las 00:00 hrs, debido a constantes precipitaciones pluviales se afectó el proveedor de energía eléctrica, dejando inoperativa las estaciones bases.
01.04.23. a las 15:00 horas del 31.03.23 el  Centro de Monitoreo de OSIPTEL, informó que detectó la afectación 5 estaciones base:  Áncash (1), La Libertad (1), Lambayeque (1), Piura (2).
Asimismo se recibió información de nodos afectados del servicio de Internet fijo según la información siguiente: La Libertad (1), Ancash (1).
La Operadora informa que personal técnico se encuentra desplazándose a las localidades a fin de restablecer el servicio activo permanentemente en todo el país.
</t>
  </si>
  <si>
    <r>
      <t>Red Vial Nacional: PE-5N,</t>
    </r>
    <r>
      <rPr>
        <sz val="10"/>
        <rFont val="Arial"/>
        <family val="2"/>
      </rPr>
      <t xml:space="preserve">
Tramo: El Tingo - Corontachaca,
</t>
    </r>
    <r>
      <rPr>
        <b/>
        <sz val="10"/>
        <rFont val="Arial"/>
        <family val="2"/>
      </rPr>
      <t>Sector:</t>
    </r>
    <r>
      <rPr>
        <sz val="10"/>
        <rFont val="Arial"/>
        <family val="2"/>
      </rPr>
      <t xml:space="preserve"> Km 1265+900 (Km 285+900)</t>
    </r>
  </si>
  <si>
    <r>
      <rPr>
        <b/>
        <sz val="10"/>
        <rFont val="Arial"/>
        <family val="2"/>
      </rPr>
      <t xml:space="preserve">Red Vial Nacional: PE-04B,
Tramo: </t>
    </r>
    <r>
      <rPr>
        <sz val="10"/>
        <rFont val="Arial"/>
        <family val="2"/>
      </rPr>
      <t>El Chinche - El Tambo,</t>
    </r>
    <r>
      <rPr>
        <b/>
        <sz val="10"/>
        <rFont val="Arial"/>
        <family val="2"/>
      </rPr>
      <t xml:space="preserve">
Sector: </t>
    </r>
    <r>
      <rPr>
        <sz val="10"/>
        <rFont val="Arial"/>
        <family val="2"/>
      </rPr>
      <t>Km 55+300</t>
    </r>
  </si>
  <si>
    <t>M23.03.396</t>
  </si>
  <si>
    <r>
      <rPr>
        <b/>
        <sz val="10"/>
        <rFont val="Arial"/>
        <family val="2"/>
      </rPr>
      <t>Precipitaciones pluviales - Activación de Quebrada</t>
    </r>
    <r>
      <rPr>
        <sz val="10"/>
        <rFont val="Arial"/>
        <family val="2"/>
      </rPr>
      <t xml:space="preserve">
Debido a la activación de quebrada que lleva cubriendo la vía 
01.04.23. La Concesionaria informa que se viene dando aviso a los usuarios sobre el estado de la transitabilidad mediante las unidades de peaje.</t>
    </r>
  </si>
  <si>
    <r>
      <rPr>
        <b/>
        <sz val="10"/>
        <rFont val="Arial"/>
        <family val="2"/>
      </rPr>
      <t>Precipitaciones pluviales - Deslizamiento de material</t>
    </r>
    <r>
      <rPr>
        <sz val="10"/>
        <rFont val="Arial"/>
        <family val="2"/>
      </rPr>
      <t xml:space="preserve">
Debido a las intensas lluvias intensas se produjo deslizamiento de material.
01.04.23. La Concesionaria informa que realiza los trabajos para rehabilitar la emergencia vial.</t>
    </r>
  </si>
  <si>
    <r>
      <rPr>
        <b/>
        <sz val="10"/>
        <rFont val="Arial"/>
        <family val="2"/>
      </rPr>
      <t>Precipitaciones pluviales - Deslizamiento de material</t>
    </r>
    <r>
      <rPr>
        <sz val="10"/>
        <rFont val="Arial"/>
        <family val="2"/>
      </rPr>
      <t xml:space="preserve">
Debido a las intensas lluvias intensas se produjo deslizamiento de material.
01.04.23. La Concesionaria informa que se viene dando aviso a los usuarios sobre el estado de la transitabilidad mediante las unidades de peaje.</t>
    </r>
  </si>
  <si>
    <r>
      <rPr>
        <b/>
        <sz val="10"/>
        <rFont val="Arial"/>
        <family val="2"/>
      </rPr>
      <t>Precipitaciones pluviales - Deslizamiento de material</t>
    </r>
    <r>
      <rPr>
        <u/>
        <sz val="10"/>
        <rFont val="Arial"/>
        <family val="2"/>
      </rPr>
      <t xml:space="preserve">
</t>
    </r>
    <r>
      <rPr>
        <sz val="10"/>
        <rFont val="Arial"/>
        <family val="2"/>
      </rPr>
      <t>Debido a las intensas lluvias intensas se produjo deslizamiento de material.
01.04.23. La Concesionaria informa que realiza los trabajos para rehabilitar la emergencia vial y se viene dando aviso a los usuarios sobre el estado de la transitabilidad mediante las unidades de peaje.</t>
    </r>
  </si>
  <si>
    <r>
      <t xml:space="preserve">Red Vial Nacional: PE-5N,
Tramo: </t>
    </r>
    <r>
      <rPr>
        <sz val="10"/>
        <rFont val="Arial"/>
        <family val="2"/>
      </rPr>
      <t>El Tingo - Corontachaca,</t>
    </r>
    <r>
      <rPr>
        <b/>
        <sz val="10"/>
        <rFont val="Arial"/>
        <family val="2"/>
      </rPr>
      <t xml:space="preserve">
Sector: </t>
    </r>
    <r>
      <rPr>
        <sz val="10"/>
        <rFont val="Arial"/>
        <family val="2"/>
      </rPr>
      <t>Km 1265+500 (Km 285+500)</t>
    </r>
  </si>
  <si>
    <r>
      <rPr>
        <b/>
        <sz val="10"/>
        <rFont val="Arial"/>
        <family val="2"/>
      </rPr>
      <t>Acción humana - Manifestación</t>
    </r>
    <r>
      <rPr>
        <sz val="10"/>
        <rFont val="Arial"/>
        <family val="2"/>
      </rPr>
      <t xml:space="preserve">
Debido a la coyuntura política actual, pobladores bloquean la vía.
01.04.23. PVN Zonal Puno informa que continúa el bloqueo de la vía puno-desaguadero, esto debido a la situación política actual del país, el transito se encuentra interrumpido.</t>
    </r>
  </si>
  <si>
    <t>Maquinaria de PVN
01 Cargador Frontal
01 Camión volquete
01 Excavadora</t>
  </si>
  <si>
    <t>Maquinaria de PVN
01 Excavadora
03 Camión volquete</t>
  </si>
  <si>
    <r>
      <rPr>
        <b/>
        <sz val="10"/>
        <rFont val="Arial"/>
        <family val="2"/>
      </rPr>
      <t>Precipitaciones pluviales - Pérdida de plataforma</t>
    </r>
    <r>
      <rPr>
        <sz val="10"/>
        <rFont val="Arial"/>
        <family val="2"/>
      </rPr>
      <t xml:space="preserve">
Debido a las precipitaciones pluviales, se produjo la pérdida de plataforma.   
01.04.23. PVN Zonal Ucayali informa se viene realizando limpieza de material de derrumbes, asi como corte de talud para recuperar el ancho de plataforma.</t>
    </r>
  </si>
  <si>
    <t>Maquinaria de PVN
01 Excavadora
01 Retroexcavadora</t>
  </si>
  <si>
    <r>
      <rPr>
        <b/>
        <sz val="10"/>
        <rFont val="Arial"/>
        <family val="2"/>
      </rPr>
      <t>Precipitaciones pluviales - Derrumbe</t>
    </r>
    <r>
      <rPr>
        <sz val="10"/>
        <rFont val="Arial"/>
        <family val="2"/>
      </rPr>
      <t xml:space="preserve">
Debido a lluvias intensas en la zona y la inestabilidad del talud superior, se produjo derrumbe.
01.04.23. PVN Zonal Áncash  viene realizando los trabajos de fracturación de la roca de manera controlada</t>
    </r>
  </si>
  <si>
    <r>
      <rPr>
        <b/>
        <sz val="10"/>
        <rFont val="Arial"/>
        <family val="2"/>
      </rPr>
      <t>Precipitaciones pluviales - Erosión de plataforma</t>
    </r>
    <r>
      <rPr>
        <sz val="10"/>
        <rFont val="Arial"/>
        <family val="2"/>
      </rPr>
      <t xml:space="preserve">
Debido a la erosión de la plataforma ocasionada por las precipitaciones constantes en la zona.
01.04.23. PVN Zonal Amazonas informa que se viene conformando un muro seco con 01 retroexcavadora alquilada a todo costo.</t>
    </r>
  </si>
  <si>
    <r>
      <rPr>
        <b/>
        <sz val="10"/>
        <rFont val="Arial"/>
        <family val="2"/>
      </rPr>
      <t>Precipitaciones pluviales - Activación de quebrada</t>
    </r>
    <r>
      <rPr>
        <sz val="10"/>
        <rFont val="Arial"/>
        <family val="2"/>
      </rPr>
      <t xml:space="preserve">
Debido a las constantes precipitaciones, se activó la quebrada aumentando el caudal que afectó el badén de concreto.
01.04.23. La Concesionaria informa que movilizó maquinaria y personal para realizar limpieza de la calzada y señalización de la zona.</t>
    </r>
  </si>
  <si>
    <r>
      <rPr>
        <b/>
        <sz val="10"/>
        <rFont val="Arial"/>
        <family val="2"/>
      </rPr>
      <t>Precipitaciones pluviales - Derrumbe</t>
    </r>
    <r>
      <rPr>
        <sz val="10"/>
        <rFont val="Arial"/>
        <family val="2"/>
      </rPr>
      <t xml:space="preserve">
Debido a las intensas lluvias intensas se produjo un derrumbe.
01.04.23. PVN Zonal Piura - Tumbes informa que realiza la eliminación de material de derrumbe.</t>
    </r>
  </si>
  <si>
    <r>
      <rPr>
        <b/>
        <sz val="10"/>
        <rFont val="Arial"/>
        <family val="2"/>
      </rPr>
      <t>Precipitaciones pluviales - Inundación</t>
    </r>
    <r>
      <rPr>
        <sz val="10"/>
        <rFont val="Arial"/>
        <family val="2"/>
      </rPr>
      <t xml:space="preserve">
Debido a las constantes lluvias en la zona, se produjo una inundación en la vía.
01.04.23. PVN Zonal Lambayeque informa que el Conservador viene realizando la extr+H24:H25acción de aguas pluviales con 03 motobombas.</t>
    </r>
  </si>
  <si>
    <r>
      <rPr>
        <b/>
        <sz val="10"/>
        <rFont val="Arial"/>
        <family val="2"/>
      </rPr>
      <t>Precipitaciones pluviales - Crecida de río</t>
    </r>
    <r>
      <rPr>
        <sz val="10"/>
        <rFont val="Arial"/>
        <family val="2"/>
      </rPr>
      <t xml:space="preserve">
Debido a las constantes lluvias en la zona aumentó el caudal que interrumpió el tránsito.
01.04.23. La Concesionaria informa sobre el aumento del Caudal del Badén Serrán en el km 53+500 Tramo: Buenos Aires-Piedra Azul, Tránsito vehicular y peatonal es restringido en la zona.</t>
    </r>
  </si>
  <si>
    <r>
      <rPr>
        <b/>
        <sz val="10"/>
        <rFont val="Arial"/>
        <family val="2"/>
      </rPr>
      <t>Precipitaciones pluviales - Deformación Profunda</t>
    </r>
    <r>
      <rPr>
        <sz val="10"/>
        <rFont val="Arial"/>
        <family val="2"/>
      </rPr>
      <t xml:space="preserve">
Debido a las precipitaciones constantes en la zona y carga pesadas.
01.04.23. PVN Zonal Amazonas informa que continua con los trabajos de escarificado, perfilado y compactado de plataforma. </t>
    </r>
  </si>
  <si>
    <r>
      <rPr>
        <b/>
        <sz val="10"/>
        <rFont val="Arial"/>
        <family val="2"/>
      </rPr>
      <t>Precipitaciones pluviales - Erosión de plataforma</t>
    </r>
    <r>
      <rPr>
        <sz val="10"/>
        <rFont val="Arial"/>
        <family val="2"/>
      </rPr>
      <t xml:space="preserve">
Debido a las constantes lluvias en la zona, se produjo erosión de plataforma.
01.04.23. PVN Zonal Ica informa que realiza activida de de bacheo  con afiramado para la recuperación de la transitabilidad.</t>
    </r>
  </si>
  <si>
    <r>
      <rPr>
        <b/>
        <sz val="10"/>
        <rFont val="Arial"/>
        <family val="2"/>
      </rPr>
      <t>Precipitaciones pluviales - Erosión de plataforma</t>
    </r>
    <r>
      <rPr>
        <sz val="10"/>
        <rFont val="Arial"/>
        <family val="2"/>
      </rPr>
      <t xml:space="preserve">
Debido a las constantes lluvias en la zona, se produjo erosión de plataforma.
01.04.23. PVN Zonal Ica informa que viene gestionando la contratación del servicios para la atención de las emergencias viales: 01 servicio de alquiler de 02 camión volquete, 01 servicio de control de tránsito, 01 servicio de bacheo.
Ruta PE-28E : Pilpichaca-Santa Inés, Ruta PE-28D: Santa Inés-Plazapata, Ruta PE-26B: Huancavelica-Lircay-Ayacucho</t>
    </r>
  </si>
  <si>
    <r>
      <rPr>
        <b/>
        <sz val="10"/>
        <rFont val="Arial"/>
        <family val="2"/>
      </rPr>
      <t>Precipitaciones pluviales - Derrumbe</t>
    </r>
    <r>
      <rPr>
        <sz val="10"/>
        <rFont val="Arial"/>
        <family val="2"/>
      </rPr>
      <t xml:space="preserve">
Debido a la acción de la naturaleza, se produjo derrumbe. Por ello se ha dispuesto la limpieza y eliminación de material excedente.
01.04.23. PVN Zonal Lambayeque realiza el enrocado del estribo del puente modular Macuaco (margen izquierdo) para protección de la socavación generada en la sub estructura del puente, asimismo esta actividad comprende la extracción de roca para el enrocado de protección.</t>
    </r>
  </si>
  <si>
    <r>
      <rPr>
        <b/>
        <sz val="10"/>
        <rFont val="Arial"/>
        <family val="2"/>
      </rPr>
      <t>Precipitaciones pluviales - Pérdida de plataforma</t>
    </r>
    <r>
      <rPr>
        <sz val="10"/>
        <rFont val="Arial"/>
        <family val="2"/>
      </rPr>
      <t xml:space="preserve">
Debido a las constantes lluvias en la zona, se produjo pérdida de plataforma.
01.04.23. PVN Zonal Ica informa toman acciones para la recuperación de transitabilidad, asimismo se suspenden las actividades y se viene atendiendo las emergencias viales de mayor prioridad en los km 15+500 y km 16+700.</t>
    </r>
  </si>
  <si>
    <r>
      <rPr>
        <b/>
        <sz val="10"/>
        <rFont val="Arial"/>
        <family val="2"/>
      </rPr>
      <t>Accidente Vial - Deterioro de infraestructura de puente</t>
    </r>
    <r>
      <rPr>
        <sz val="10"/>
        <rFont val="Arial"/>
        <family val="2"/>
      </rPr>
      <t xml:space="preserve">
El día 15/03/2019 a las 07:00 horas, se produjo un accidente vial (sin víctimas), choque frontal de un volquete (placa: ACE-796) cargado de carbón contra la superestructura del puente Casmiche, ocasionando el daño severo de varios elementos (cercha diagonal, viga transversal de piso, uniones, etc.) de la superestructura lado derecho del puente Casmiche, dicho evento ha generado interrupción de la transitabilidad en el carril derecho.
01.04.23. La Concesionaria informa que continúa con los trabajos de mantenimiento del puente.</t>
    </r>
  </si>
  <si>
    <r>
      <rPr>
        <b/>
        <sz val="10"/>
        <rFont val="Arial"/>
        <family val="2"/>
      </rPr>
      <t>Precipitaciones pluviales - Asentamiento de plataforma</t>
    </r>
    <r>
      <rPr>
        <sz val="10"/>
        <rFont val="Arial"/>
        <family val="2"/>
      </rPr>
      <t xml:space="preserve">
Debido a las precipitaciones pluviales, se produjo asentamiento de plataforma.   
01.04.23. PVN Zonal Apurímac informa que se viene coordinado la contratación de los servicios, para la reparación de la plataforma.
Challhuahuacho - Pamputa PE-3SF - PE-3SX</t>
    </r>
  </si>
  <si>
    <r>
      <rPr>
        <b/>
        <sz val="10"/>
        <rFont val="Arial"/>
        <family val="2"/>
      </rPr>
      <t>Precipitaciones pluviales - Erosión de Plataforma</t>
    </r>
    <r>
      <rPr>
        <sz val="10"/>
        <rFont val="Arial"/>
        <family val="2"/>
      </rPr>
      <t xml:space="preserve">
Debido a las constantes lluvias en la zona, se produjo una erosión de plataforma.
01.04.23. PVN Zonal Ica viene gestionando la contratación de los servicios para la atención de la emergencia, se ha dispuesto la recuperación de la calzada con actividades de bacheo con afirmado para la recuperación de la transitabilidad</t>
    </r>
  </si>
</sst>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 #,##0.00_-;_-* &quot;-&quot;??_-;_-@_-"/>
    <numFmt numFmtId="164" formatCode="dddd"/>
    <numFmt numFmtId="165" formatCode="dd/mm/yyyy;@"/>
  </numFmts>
  <fonts count="124">
    <font>
      <sz val="11"/>
      <color theme="1"/>
      <name val="Frutiger-Light"/>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10"/>
      <color theme="0" tint="-0.499984740745262"/>
      <name val="Calibri"/>
      <family val="2"/>
      <scheme val="minor"/>
    </font>
    <font>
      <b/>
      <sz val="11"/>
      <color theme="3"/>
      <name val="Calibri"/>
      <family val="2"/>
      <scheme val="minor"/>
    </font>
    <font>
      <sz val="11"/>
      <color theme="1"/>
      <name val="Calibri"/>
      <family val="2"/>
      <scheme val="minor"/>
    </font>
    <font>
      <sz val="11"/>
      <color theme="1"/>
      <name val="Frutiger-Light"/>
      <family val="2"/>
    </font>
    <font>
      <sz val="10"/>
      <color theme="1"/>
      <name val="Arial"/>
      <family val="2"/>
    </font>
    <font>
      <b/>
      <u/>
      <sz val="10"/>
      <color theme="1"/>
      <name val="Arial"/>
      <family val="2"/>
    </font>
    <font>
      <sz val="10"/>
      <name val="Arial"/>
      <family val="2"/>
    </font>
    <font>
      <b/>
      <sz val="10"/>
      <color theme="1"/>
      <name val="Arial"/>
      <family val="2"/>
    </font>
    <font>
      <b/>
      <sz val="10"/>
      <color theme="1"/>
      <name val="Eras Light ITC"/>
      <family val="2"/>
    </font>
    <font>
      <b/>
      <sz val="10"/>
      <name val="Arial"/>
      <family val="2"/>
    </font>
    <font>
      <b/>
      <sz val="11"/>
      <color theme="3"/>
      <name val="Frutiger-Light"/>
      <family val="2"/>
    </font>
    <font>
      <b/>
      <sz val="10"/>
      <color theme="0"/>
      <name val="Arial"/>
      <family val="2"/>
    </font>
    <font>
      <b/>
      <u/>
      <sz val="10"/>
      <color theme="10"/>
      <name val="Arial"/>
      <family val="2"/>
    </font>
    <font>
      <b/>
      <sz val="10"/>
      <color theme="7" tint="-0.249977111117893"/>
      <name val="Arial"/>
      <family val="2"/>
    </font>
    <font>
      <sz val="10"/>
      <color theme="1"/>
      <name val="Calibri"/>
      <family val="2"/>
      <scheme val="minor"/>
    </font>
    <font>
      <sz val="8"/>
      <color theme="1"/>
      <name val="Calibri"/>
      <family val="2"/>
      <scheme val="minor"/>
    </font>
    <font>
      <sz val="8"/>
      <color theme="1"/>
      <name val="Arial"/>
      <family val="2"/>
    </font>
    <font>
      <sz val="14"/>
      <color theme="1"/>
      <name val="Eras Light ITC"/>
      <family val="2"/>
    </font>
    <font>
      <sz val="16"/>
      <name val="Calibri"/>
      <family val="2"/>
      <scheme val="minor"/>
    </font>
    <font>
      <b/>
      <sz val="14"/>
      <color theme="1"/>
      <name val="Arial"/>
      <family val="2"/>
    </font>
    <font>
      <b/>
      <sz val="16"/>
      <color theme="1"/>
      <name val="Calibri"/>
      <family val="2"/>
      <scheme val="minor"/>
    </font>
    <font>
      <sz val="11"/>
      <name val="Frutiger-Light"/>
      <family val="2"/>
    </font>
    <font>
      <u/>
      <sz val="10"/>
      <name val="Arial"/>
      <family val="2"/>
    </font>
    <font>
      <sz val="12"/>
      <color theme="1"/>
      <name val="Eras Light ITC"/>
      <family val="2"/>
    </font>
    <font>
      <b/>
      <sz val="14"/>
      <name val="Calibri"/>
      <family val="2"/>
      <scheme val="minor"/>
    </font>
    <font>
      <b/>
      <sz val="14"/>
      <color theme="1"/>
      <name val="Calibri"/>
      <family val="2"/>
      <scheme val="minor"/>
    </font>
    <font>
      <b/>
      <sz val="10"/>
      <color rgb="FF00B050"/>
      <name val="Arial"/>
      <family val="2"/>
    </font>
    <font>
      <b/>
      <sz val="20"/>
      <name val="Calibri"/>
      <family val="2"/>
    </font>
    <font>
      <b/>
      <sz val="18"/>
      <name val="Calibri"/>
      <family val="2"/>
    </font>
    <font>
      <sz val="12"/>
      <name val="Eras Light ITC"/>
      <family val="2"/>
    </font>
    <font>
      <b/>
      <sz val="16"/>
      <name val="Calibri"/>
      <family val="2"/>
    </font>
    <font>
      <b/>
      <u/>
      <sz val="10"/>
      <name val="Arial"/>
      <family val="2"/>
    </font>
    <font>
      <b/>
      <sz val="10"/>
      <color rgb="FFFF0000"/>
      <name val="Arial"/>
      <family val="2"/>
    </font>
    <font>
      <b/>
      <u/>
      <sz val="10"/>
      <color rgb="FF0070C0"/>
      <name val="Arial"/>
      <family val="2"/>
    </font>
    <font>
      <b/>
      <sz val="11"/>
      <color theme="0"/>
      <name val="Calibri"/>
      <family val="2"/>
      <scheme val="minor"/>
    </font>
    <font>
      <b/>
      <sz val="11"/>
      <color theme="1"/>
      <name val="Calibri"/>
      <family val="2"/>
      <scheme val="minor"/>
    </font>
    <font>
      <sz val="11"/>
      <color theme="0"/>
      <name val="Calibri"/>
      <family val="2"/>
      <scheme val="minor"/>
    </font>
    <font>
      <b/>
      <sz val="10"/>
      <color theme="0"/>
      <name val="Calibri"/>
      <family val="2"/>
      <scheme val="minor"/>
    </font>
    <font>
      <sz val="11"/>
      <color theme="0"/>
      <name val="Frutiger-Light"/>
      <family val="2"/>
    </font>
    <font>
      <b/>
      <sz val="11"/>
      <name val="Calibri"/>
      <family val="2"/>
      <scheme val="minor"/>
    </font>
    <font>
      <sz val="10"/>
      <color theme="1"/>
      <name val="Arial"/>
      <family val="2"/>
    </font>
    <font>
      <sz val="10"/>
      <color theme="1"/>
      <name val="Arial"/>
      <family val="2"/>
    </font>
    <font>
      <b/>
      <u/>
      <sz val="10"/>
      <color theme="10"/>
      <name val="Arial"/>
      <family val="2"/>
    </font>
    <font>
      <sz val="10"/>
      <name val="Arial"/>
      <family val="2"/>
    </font>
    <font>
      <b/>
      <u/>
      <sz val="10"/>
      <color rgb="FF0070C0"/>
      <name val="Arial"/>
      <family val="2"/>
    </font>
    <font>
      <sz val="10"/>
      <color theme="1"/>
      <name val="Arial"/>
      <family val="2"/>
    </font>
    <font>
      <b/>
      <u/>
      <sz val="10"/>
      <color theme="10"/>
      <name val="Arial"/>
      <family val="2"/>
    </font>
    <font>
      <sz val="11"/>
      <name val="Frutiger-Light"/>
    </font>
    <font>
      <sz val="10"/>
      <color theme="1"/>
      <name val="Arial"/>
      <family val="2"/>
    </font>
    <font>
      <b/>
      <sz val="11"/>
      <color theme="1"/>
      <name val="Frutiger-Light"/>
    </font>
    <font>
      <sz val="10"/>
      <name val="Arial"/>
      <family val="2"/>
    </font>
    <font>
      <b/>
      <sz val="10"/>
      <name val="Arial"/>
      <family val="2"/>
    </font>
    <font>
      <b/>
      <u/>
      <sz val="10"/>
      <color theme="10"/>
      <name val="Arial"/>
      <family val="2"/>
    </font>
    <font>
      <sz val="10"/>
      <color theme="1"/>
      <name val="Arial"/>
      <family val="2"/>
    </font>
    <font>
      <sz val="10"/>
      <name val="Arial"/>
      <family val="2"/>
    </font>
    <font>
      <b/>
      <sz val="10"/>
      <name val="Arial"/>
      <family val="2"/>
    </font>
    <font>
      <b/>
      <u/>
      <sz val="10"/>
      <color theme="10"/>
      <name val="Arial"/>
      <family val="2"/>
    </font>
    <font>
      <sz val="10"/>
      <name val="Arial"/>
    </font>
    <font>
      <b/>
      <sz val="10"/>
      <name val="Arial"/>
    </font>
    <font>
      <b/>
      <u/>
      <sz val="10"/>
      <color theme="10"/>
      <name val="Arial"/>
    </font>
    <font>
      <u/>
      <sz val="11"/>
      <color theme="1"/>
      <name val="Frutiger-Light"/>
      <family val="2"/>
    </font>
  </fonts>
  <fills count="13">
    <fill>
      <patternFill patternType="none"/>
    </fill>
    <fill>
      <patternFill patternType="gray125"/>
    </fill>
    <fill>
      <patternFill patternType="solid">
        <fgColor theme="0"/>
        <bgColor indexed="64"/>
      </patternFill>
    </fill>
    <fill>
      <patternFill patternType="solid">
        <fgColor theme="8" tint="-0.249977111117893"/>
        <bgColor indexed="64"/>
      </patternFill>
    </fill>
    <fill>
      <patternFill patternType="solid">
        <fgColor theme="8" tint="0.79998168889431442"/>
        <bgColor indexed="64"/>
      </patternFill>
    </fill>
    <fill>
      <patternFill patternType="solid">
        <fgColor rgb="FFC00000"/>
        <bgColor indexed="64"/>
      </patternFill>
    </fill>
    <fill>
      <patternFill patternType="solid">
        <fgColor theme="7" tint="-0.249977111117893"/>
        <bgColor indexed="64"/>
      </patternFill>
    </fill>
    <fill>
      <patternFill patternType="solid">
        <fgColor rgb="FF00B050"/>
        <bgColor indexed="64"/>
      </patternFill>
    </fill>
    <fill>
      <patternFill patternType="solid">
        <fgColor theme="4" tint="-0.249977111117893"/>
        <bgColor indexed="64"/>
      </patternFill>
    </fill>
    <fill>
      <patternFill patternType="solid">
        <fgColor theme="4" tint="-0.499984740745262"/>
        <bgColor indexed="64"/>
      </patternFill>
    </fill>
    <fill>
      <patternFill patternType="solid">
        <fgColor theme="4" tint="0.59999389629810485"/>
        <bgColor indexed="64"/>
      </patternFill>
    </fill>
    <fill>
      <patternFill patternType="solid">
        <fgColor theme="8" tint="0.59999389629810485"/>
        <bgColor theme="8" tint="0.59999389629810485"/>
      </patternFill>
    </fill>
    <fill>
      <patternFill patternType="solid">
        <fgColor theme="8" tint="0.79998168889431442"/>
        <bgColor theme="8" tint="0.79998168889431442"/>
      </patternFill>
    </fill>
  </fills>
  <borders count="14">
    <border>
      <left/>
      <right/>
      <top/>
      <bottom/>
      <diagonal/>
    </border>
    <border>
      <left/>
      <right/>
      <top/>
      <bottom style="medium">
        <color theme="4" tint="0.3999755851924192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diagonal/>
    </border>
    <border>
      <left/>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s>
  <cellStyleXfs count="32615">
    <xf numFmtId="0" fontId="0" fillId="0" borderId="0"/>
    <xf numFmtId="0" fontId="63" fillId="0" borderId="0" applyNumberFormat="0" applyFill="0" applyBorder="0" applyProtection="0">
      <alignment horizontal="left" vertical="center"/>
    </xf>
    <xf numFmtId="0" fontId="65" fillId="0" borderId="0"/>
    <xf numFmtId="0" fontId="64" fillId="0" borderId="1" applyNumberFormat="0" applyFill="0" applyAlignment="0" applyProtection="0"/>
    <xf numFmtId="0" fontId="62" fillId="0" borderId="0"/>
    <xf numFmtId="43" fontId="66" fillId="0" borderId="0" applyFont="0" applyFill="0" applyBorder="0" applyAlignment="0" applyProtection="0"/>
    <xf numFmtId="0" fontId="73" fillId="0" borderId="1" applyNumberFormat="0" applyFill="0" applyAlignment="0" applyProtection="0"/>
    <xf numFmtId="0" fontId="75" fillId="0" borderId="0" applyNumberFormat="0" applyFill="0" applyBorder="0" applyAlignment="0" applyProtection="0"/>
    <xf numFmtId="0" fontId="61" fillId="0" borderId="0"/>
    <xf numFmtId="0" fontId="60" fillId="0" borderId="0"/>
    <xf numFmtId="0" fontId="59" fillId="0" borderId="0"/>
    <xf numFmtId="0" fontId="69" fillId="0" borderId="0"/>
    <xf numFmtId="0" fontId="69" fillId="0" borderId="0"/>
    <xf numFmtId="0" fontId="58" fillId="0" borderId="0"/>
    <xf numFmtId="43" fontId="66" fillId="0" borderId="0" applyFont="0" applyFill="0" applyBorder="0" applyAlignment="0" applyProtection="0"/>
    <xf numFmtId="0" fontId="58" fillId="0" borderId="0"/>
    <xf numFmtId="0" fontId="57" fillId="0" borderId="0"/>
    <xf numFmtId="0" fontId="57" fillId="0" borderId="0"/>
    <xf numFmtId="0" fontId="56" fillId="0" borderId="0"/>
    <xf numFmtId="0" fontId="56" fillId="0" borderId="0"/>
    <xf numFmtId="43" fontId="66" fillId="0" borderId="0" applyFont="0" applyFill="0" applyBorder="0" applyAlignment="0" applyProtection="0"/>
    <xf numFmtId="0" fontId="56" fillId="0" borderId="0"/>
    <xf numFmtId="0" fontId="56" fillId="0" borderId="0"/>
    <xf numFmtId="0" fontId="56" fillId="0" borderId="0"/>
    <xf numFmtId="0" fontId="56" fillId="0" borderId="0"/>
    <xf numFmtId="43" fontId="66" fillId="0" borderId="0" applyFont="0" applyFill="0" applyBorder="0" applyAlignment="0" applyProtection="0"/>
    <xf numFmtId="0" fontId="56" fillId="0" borderId="0"/>
    <xf numFmtId="0" fontId="56" fillId="0" borderId="0"/>
    <xf numFmtId="0" fontId="56" fillId="0" borderId="0"/>
    <xf numFmtId="0" fontId="55" fillId="0" borderId="0"/>
    <xf numFmtId="0" fontId="55" fillId="0" borderId="0"/>
    <xf numFmtId="43" fontId="66" fillId="0" borderId="0" applyFont="0" applyFill="0" applyBorder="0" applyAlignment="0" applyProtection="0"/>
    <xf numFmtId="0" fontId="55" fillId="0" borderId="0"/>
    <xf numFmtId="0" fontId="55" fillId="0" borderId="0"/>
    <xf numFmtId="0" fontId="55" fillId="0" borderId="0"/>
    <xf numFmtId="0" fontId="55" fillId="0" borderId="0"/>
    <xf numFmtId="43" fontId="66" fillId="0" borderId="0" applyFont="0" applyFill="0" applyBorder="0" applyAlignment="0" applyProtection="0"/>
    <xf numFmtId="0" fontId="55" fillId="0" borderId="0"/>
    <xf numFmtId="0" fontId="55" fillId="0" borderId="0"/>
    <xf numFmtId="0" fontId="55" fillId="0" borderId="0"/>
    <xf numFmtId="0" fontId="55" fillId="0" borderId="0"/>
    <xf numFmtId="0" fontId="55" fillId="0" borderId="0"/>
    <xf numFmtId="43" fontId="66" fillId="0" borderId="0" applyFont="0" applyFill="0" applyBorder="0" applyAlignment="0" applyProtection="0"/>
    <xf numFmtId="0" fontId="55" fillId="0" borderId="0"/>
    <xf numFmtId="0" fontId="55" fillId="0" borderId="0"/>
    <xf numFmtId="0" fontId="55" fillId="0" borderId="0"/>
    <xf numFmtId="0" fontId="55" fillId="0" borderId="0"/>
    <xf numFmtId="43" fontId="66" fillId="0" borderId="0" applyFont="0" applyFill="0" applyBorder="0" applyAlignment="0" applyProtection="0"/>
    <xf numFmtId="0" fontId="55" fillId="0" borderId="0"/>
    <xf numFmtId="0" fontId="55" fillId="0" borderId="0"/>
    <xf numFmtId="0" fontId="55" fillId="0" borderId="0"/>
    <xf numFmtId="0" fontId="54" fillId="0" borderId="0"/>
    <xf numFmtId="0" fontId="54" fillId="0" borderId="0"/>
    <xf numFmtId="43" fontId="66" fillId="0" borderId="0" applyFont="0" applyFill="0" applyBorder="0" applyAlignment="0" applyProtection="0"/>
    <xf numFmtId="0" fontId="54" fillId="0" borderId="0"/>
    <xf numFmtId="0" fontId="54" fillId="0" borderId="0"/>
    <xf numFmtId="0" fontId="54" fillId="0" borderId="0"/>
    <xf numFmtId="0" fontId="54" fillId="0" borderId="0"/>
    <xf numFmtId="43" fontId="66" fillId="0" borderId="0" applyFont="0" applyFill="0" applyBorder="0" applyAlignment="0" applyProtection="0"/>
    <xf numFmtId="0" fontId="54" fillId="0" borderId="0"/>
    <xf numFmtId="0" fontId="54" fillId="0" borderId="0"/>
    <xf numFmtId="0" fontId="54" fillId="0" borderId="0"/>
    <xf numFmtId="0" fontId="54" fillId="0" borderId="0"/>
    <xf numFmtId="0" fontId="54" fillId="0" borderId="0"/>
    <xf numFmtId="43" fontId="66" fillId="0" borderId="0" applyFont="0" applyFill="0" applyBorder="0" applyAlignment="0" applyProtection="0"/>
    <xf numFmtId="0" fontId="54" fillId="0" borderId="0"/>
    <xf numFmtId="0" fontId="54" fillId="0" borderId="0"/>
    <xf numFmtId="0" fontId="54" fillId="0" borderId="0"/>
    <xf numFmtId="0" fontId="54" fillId="0" borderId="0"/>
    <xf numFmtId="43" fontId="66" fillId="0" borderId="0" applyFont="0" applyFill="0" applyBorder="0" applyAlignment="0" applyProtection="0"/>
    <xf numFmtId="0" fontId="54" fillId="0" borderId="0"/>
    <xf numFmtId="0" fontId="54" fillId="0" borderId="0"/>
    <xf numFmtId="0" fontId="54" fillId="0" borderId="0"/>
    <xf numFmtId="0" fontId="54" fillId="0" borderId="0"/>
    <xf numFmtId="0" fontId="54" fillId="0" borderId="0"/>
    <xf numFmtId="43" fontId="66" fillId="0" borderId="0" applyFont="0" applyFill="0" applyBorder="0" applyAlignment="0" applyProtection="0"/>
    <xf numFmtId="0" fontId="54" fillId="0" borderId="0"/>
    <xf numFmtId="0" fontId="54" fillId="0" borderId="0"/>
    <xf numFmtId="0" fontId="54" fillId="0" borderId="0"/>
    <xf numFmtId="0" fontId="54" fillId="0" borderId="0"/>
    <xf numFmtId="43" fontId="66" fillId="0" borderId="0" applyFont="0" applyFill="0" applyBorder="0" applyAlignment="0" applyProtection="0"/>
    <xf numFmtId="0" fontId="54" fillId="0" borderId="0"/>
    <xf numFmtId="0" fontId="54" fillId="0" borderId="0"/>
    <xf numFmtId="0" fontId="54" fillId="0" borderId="0"/>
    <xf numFmtId="0" fontId="54" fillId="0" borderId="0"/>
    <xf numFmtId="0" fontId="54" fillId="0" borderId="0"/>
    <xf numFmtId="43" fontId="66" fillId="0" borderId="0" applyFont="0" applyFill="0" applyBorder="0" applyAlignment="0" applyProtection="0"/>
    <xf numFmtId="0" fontId="54" fillId="0" borderId="0"/>
    <xf numFmtId="0" fontId="54" fillId="0" borderId="0"/>
    <xf numFmtId="0" fontId="54" fillId="0" borderId="0"/>
    <xf numFmtId="0" fontId="54" fillId="0" borderId="0"/>
    <xf numFmtId="43" fontId="66" fillId="0" borderId="0" applyFont="0" applyFill="0" applyBorder="0" applyAlignment="0" applyProtection="0"/>
    <xf numFmtId="0" fontId="54" fillId="0" borderId="0"/>
    <xf numFmtId="0" fontId="54" fillId="0" borderId="0"/>
    <xf numFmtId="0" fontId="54" fillId="0" borderId="0"/>
    <xf numFmtId="0" fontId="53" fillId="0" borderId="0"/>
    <xf numFmtId="0" fontId="53" fillId="0" borderId="0"/>
    <xf numFmtId="0" fontId="52" fillId="0" borderId="0"/>
    <xf numFmtId="0" fontId="52" fillId="0" borderId="0"/>
    <xf numFmtId="43" fontId="66" fillId="0" borderId="0" applyFont="0" applyFill="0" applyBorder="0" applyAlignment="0" applyProtection="0"/>
    <xf numFmtId="0" fontId="52" fillId="0" borderId="0"/>
    <xf numFmtId="0" fontId="52" fillId="0" borderId="0"/>
    <xf numFmtId="0" fontId="52" fillId="0" borderId="0"/>
    <xf numFmtId="0" fontId="52" fillId="0" borderId="0"/>
    <xf numFmtId="43" fontId="66" fillId="0" borderId="0" applyFont="0" applyFill="0" applyBorder="0" applyAlignment="0" applyProtection="0"/>
    <xf numFmtId="0" fontId="52" fillId="0" borderId="0"/>
    <xf numFmtId="0" fontId="52" fillId="0" borderId="0"/>
    <xf numFmtId="0" fontId="52" fillId="0" borderId="0"/>
    <xf numFmtId="0" fontId="52" fillId="0" borderId="0"/>
    <xf numFmtId="0" fontId="52" fillId="0" borderId="0"/>
    <xf numFmtId="43" fontId="66" fillId="0" borderId="0" applyFont="0" applyFill="0" applyBorder="0" applyAlignment="0" applyProtection="0"/>
    <xf numFmtId="0" fontId="52" fillId="0" borderId="0"/>
    <xf numFmtId="0" fontId="52" fillId="0" borderId="0"/>
    <xf numFmtId="0" fontId="52" fillId="0" borderId="0"/>
    <xf numFmtId="0" fontId="52" fillId="0" borderId="0"/>
    <xf numFmtId="43" fontId="66" fillId="0" borderId="0" applyFont="0" applyFill="0" applyBorder="0" applyAlignment="0" applyProtection="0"/>
    <xf numFmtId="0" fontId="52" fillId="0" borderId="0"/>
    <xf numFmtId="0" fontId="52" fillId="0" borderId="0"/>
    <xf numFmtId="0" fontId="52" fillId="0" borderId="0"/>
    <xf numFmtId="0" fontId="52" fillId="0" borderId="0"/>
    <xf numFmtId="0" fontId="52" fillId="0" borderId="0"/>
    <xf numFmtId="43" fontId="66" fillId="0" borderId="0" applyFont="0" applyFill="0" applyBorder="0" applyAlignment="0" applyProtection="0"/>
    <xf numFmtId="0" fontId="52" fillId="0" borderId="0"/>
    <xf numFmtId="0" fontId="52" fillId="0" borderId="0"/>
    <xf numFmtId="0" fontId="52" fillId="0" borderId="0"/>
    <xf numFmtId="0" fontId="52" fillId="0" borderId="0"/>
    <xf numFmtId="43" fontId="66" fillId="0" borderId="0" applyFont="0" applyFill="0" applyBorder="0" applyAlignment="0" applyProtection="0"/>
    <xf numFmtId="0" fontId="52" fillId="0" borderId="0"/>
    <xf numFmtId="0" fontId="52" fillId="0" borderId="0"/>
    <xf numFmtId="0" fontId="52" fillId="0" borderId="0"/>
    <xf numFmtId="0" fontId="52" fillId="0" borderId="0"/>
    <xf numFmtId="0" fontId="52" fillId="0" borderId="0"/>
    <xf numFmtId="43" fontId="66" fillId="0" borderId="0" applyFont="0" applyFill="0" applyBorder="0" applyAlignment="0" applyProtection="0"/>
    <xf numFmtId="0" fontId="52" fillId="0" borderId="0"/>
    <xf numFmtId="0" fontId="52" fillId="0" borderId="0"/>
    <xf numFmtId="0" fontId="52" fillId="0" borderId="0"/>
    <xf numFmtId="0" fontId="52" fillId="0" borderId="0"/>
    <xf numFmtId="43" fontId="66" fillId="0" borderId="0" applyFont="0" applyFill="0" applyBorder="0" applyAlignment="0" applyProtection="0"/>
    <xf numFmtId="0" fontId="52" fillId="0" borderId="0"/>
    <xf numFmtId="0" fontId="52" fillId="0" borderId="0"/>
    <xf numFmtId="0" fontId="52" fillId="0" borderId="0"/>
    <xf numFmtId="0" fontId="52" fillId="0" borderId="0"/>
    <xf numFmtId="0" fontId="52" fillId="0" borderId="0"/>
    <xf numFmtId="43" fontId="66" fillId="0" borderId="0" applyFont="0" applyFill="0" applyBorder="0" applyAlignment="0" applyProtection="0"/>
    <xf numFmtId="0" fontId="52" fillId="0" borderId="0"/>
    <xf numFmtId="0" fontId="52" fillId="0" borderId="0"/>
    <xf numFmtId="0" fontId="52" fillId="0" borderId="0"/>
    <xf numFmtId="0" fontId="52" fillId="0" borderId="0"/>
    <xf numFmtId="43" fontId="66" fillId="0" borderId="0" applyFont="0" applyFill="0" applyBorder="0" applyAlignment="0" applyProtection="0"/>
    <xf numFmtId="0" fontId="52" fillId="0" borderId="0"/>
    <xf numFmtId="0" fontId="52" fillId="0" borderId="0"/>
    <xf numFmtId="0" fontId="52" fillId="0" borderId="0"/>
    <xf numFmtId="0" fontId="52" fillId="0" borderId="0"/>
    <xf numFmtId="0" fontId="52" fillId="0" borderId="0"/>
    <xf numFmtId="43" fontId="66" fillId="0" borderId="0" applyFont="0" applyFill="0" applyBorder="0" applyAlignment="0" applyProtection="0"/>
    <xf numFmtId="0" fontId="52" fillId="0" borderId="0"/>
    <xf numFmtId="0" fontId="52" fillId="0" borderId="0"/>
    <xf numFmtId="0" fontId="52" fillId="0" borderId="0"/>
    <xf numFmtId="0" fontId="52" fillId="0" borderId="0"/>
    <xf numFmtId="43" fontId="66" fillId="0" borderId="0" applyFont="0" applyFill="0" applyBorder="0" applyAlignment="0" applyProtection="0"/>
    <xf numFmtId="0" fontId="52" fillId="0" borderId="0"/>
    <xf numFmtId="0" fontId="52" fillId="0" borderId="0"/>
    <xf numFmtId="0" fontId="52" fillId="0" borderId="0"/>
    <xf numFmtId="0" fontId="52" fillId="0" borderId="0"/>
    <xf numFmtId="0" fontId="52" fillId="0" borderId="0"/>
    <xf numFmtId="43" fontId="66" fillId="0" borderId="0" applyFont="0" applyFill="0" applyBorder="0" applyAlignment="0" applyProtection="0"/>
    <xf numFmtId="0" fontId="52" fillId="0" borderId="0"/>
    <xf numFmtId="0" fontId="52" fillId="0" borderId="0"/>
    <xf numFmtId="0" fontId="52" fillId="0" borderId="0"/>
    <xf numFmtId="0" fontId="52" fillId="0" borderId="0"/>
    <xf numFmtId="43" fontId="66" fillId="0" borderId="0" applyFont="0" applyFill="0" applyBorder="0" applyAlignment="0" applyProtection="0"/>
    <xf numFmtId="0" fontId="52" fillId="0" borderId="0"/>
    <xf numFmtId="0" fontId="52" fillId="0" borderId="0"/>
    <xf numFmtId="0" fontId="52" fillId="0" borderId="0"/>
    <xf numFmtId="0" fontId="52" fillId="0" borderId="0"/>
    <xf numFmtId="0" fontId="52" fillId="0" borderId="0"/>
    <xf numFmtId="43" fontId="66" fillId="0" borderId="0" applyFont="0" applyFill="0" applyBorder="0" applyAlignment="0" applyProtection="0"/>
    <xf numFmtId="0" fontId="52" fillId="0" borderId="0"/>
    <xf numFmtId="0" fontId="52" fillId="0" borderId="0"/>
    <xf numFmtId="0" fontId="52" fillId="0" borderId="0"/>
    <xf numFmtId="0" fontId="52" fillId="0" borderId="0"/>
    <xf numFmtId="43" fontId="66" fillId="0" borderId="0" applyFont="0" applyFill="0" applyBorder="0" applyAlignment="0" applyProtection="0"/>
    <xf numFmtId="0" fontId="52" fillId="0" borderId="0"/>
    <xf numFmtId="0" fontId="52" fillId="0" borderId="0"/>
    <xf numFmtId="0" fontId="52" fillId="0" borderId="0"/>
    <xf numFmtId="0" fontId="52" fillId="0" borderId="0"/>
    <xf numFmtId="0" fontId="52"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0" fillId="0" borderId="0"/>
    <xf numFmtId="0" fontId="50" fillId="0" borderId="0"/>
    <xf numFmtId="43" fontId="66" fillId="0" borderId="0" applyFont="0" applyFill="0" applyBorder="0" applyAlignment="0" applyProtection="0"/>
    <xf numFmtId="0" fontId="50" fillId="0" borderId="0"/>
    <xf numFmtId="0" fontId="50" fillId="0" borderId="0"/>
    <xf numFmtId="0" fontId="50" fillId="0" borderId="0"/>
    <xf numFmtId="0" fontId="50" fillId="0" borderId="0"/>
    <xf numFmtId="43" fontId="66" fillId="0" borderId="0" applyFont="0" applyFill="0" applyBorder="0" applyAlignment="0" applyProtection="0"/>
    <xf numFmtId="0" fontId="50" fillId="0" borderId="0"/>
    <xf numFmtId="0" fontId="50" fillId="0" borderId="0"/>
    <xf numFmtId="0" fontId="50" fillId="0" borderId="0"/>
    <xf numFmtId="0" fontId="50" fillId="0" borderId="0"/>
    <xf numFmtId="0" fontId="50" fillId="0" borderId="0"/>
    <xf numFmtId="43" fontId="66" fillId="0" borderId="0" applyFont="0" applyFill="0" applyBorder="0" applyAlignment="0" applyProtection="0"/>
    <xf numFmtId="0" fontId="50" fillId="0" borderId="0"/>
    <xf numFmtId="0" fontId="50" fillId="0" borderId="0"/>
    <xf numFmtId="0" fontId="50" fillId="0" borderId="0"/>
    <xf numFmtId="0" fontId="50" fillId="0" borderId="0"/>
    <xf numFmtId="43" fontId="66" fillId="0" borderId="0" applyFont="0" applyFill="0" applyBorder="0" applyAlignment="0" applyProtection="0"/>
    <xf numFmtId="0" fontId="50" fillId="0" borderId="0"/>
    <xf numFmtId="0" fontId="50" fillId="0" borderId="0"/>
    <xf numFmtId="0" fontId="50" fillId="0" borderId="0"/>
    <xf numFmtId="0" fontId="50" fillId="0" borderId="0"/>
    <xf numFmtId="0" fontId="50" fillId="0" borderId="0"/>
    <xf numFmtId="43" fontId="66" fillId="0" borderId="0" applyFont="0" applyFill="0" applyBorder="0" applyAlignment="0" applyProtection="0"/>
    <xf numFmtId="0" fontId="50" fillId="0" borderId="0"/>
    <xf numFmtId="0" fontId="50" fillId="0" borderId="0"/>
    <xf numFmtId="0" fontId="50" fillId="0" borderId="0"/>
    <xf numFmtId="0" fontId="50" fillId="0" borderId="0"/>
    <xf numFmtId="43" fontId="66" fillId="0" borderId="0" applyFont="0" applyFill="0" applyBorder="0" applyAlignment="0" applyProtection="0"/>
    <xf numFmtId="0" fontId="50" fillId="0" borderId="0"/>
    <xf numFmtId="0" fontId="50" fillId="0" borderId="0"/>
    <xf numFmtId="0" fontId="50" fillId="0" borderId="0"/>
    <xf numFmtId="0" fontId="50" fillId="0" borderId="0"/>
    <xf numFmtId="0" fontId="50" fillId="0" borderId="0"/>
    <xf numFmtId="43" fontId="66" fillId="0" borderId="0" applyFont="0" applyFill="0" applyBorder="0" applyAlignment="0" applyProtection="0"/>
    <xf numFmtId="0" fontId="50" fillId="0" borderId="0"/>
    <xf numFmtId="0" fontId="50" fillId="0" borderId="0"/>
    <xf numFmtId="0" fontId="50" fillId="0" borderId="0"/>
    <xf numFmtId="0" fontId="50" fillId="0" borderId="0"/>
    <xf numFmtId="43" fontId="66" fillId="0" borderId="0" applyFont="0" applyFill="0" applyBorder="0" applyAlignment="0" applyProtection="0"/>
    <xf numFmtId="0" fontId="50" fillId="0" borderId="0"/>
    <xf numFmtId="0" fontId="50" fillId="0" borderId="0"/>
    <xf numFmtId="0" fontId="50" fillId="0" borderId="0"/>
    <xf numFmtId="0" fontId="50" fillId="0" borderId="0"/>
    <xf numFmtId="0" fontId="50" fillId="0" borderId="0"/>
    <xf numFmtId="43" fontId="66" fillId="0" borderId="0" applyFont="0" applyFill="0" applyBorder="0" applyAlignment="0" applyProtection="0"/>
    <xf numFmtId="0" fontId="50" fillId="0" borderId="0"/>
    <xf numFmtId="0" fontId="50" fillId="0" borderId="0"/>
    <xf numFmtId="0" fontId="50" fillId="0" borderId="0"/>
    <xf numFmtId="0" fontId="50" fillId="0" borderId="0"/>
    <xf numFmtId="43" fontId="66" fillId="0" borderId="0" applyFont="0" applyFill="0" applyBorder="0" applyAlignment="0" applyProtection="0"/>
    <xf numFmtId="0" fontId="50" fillId="0" borderId="0"/>
    <xf numFmtId="0" fontId="50" fillId="0" borderId="0"/>
    <xf numFmtId="0" fontId="50" fillId="0" borderId="0"/>
    <xf numFmtId="0" fontId="50" fillId="0" borderId="0"/>
    <xf numFmtId="0" fontId="50" fillId="0" borderId="0"/>
    <xf numFmtId="43" fontId="66" fillId="0" borderId="0" applyFont="0" applyFill="0" applyBorder="0" applyAlignment="0" applyProtection="0"/>
    <xf numFmtId="0" fontId="50" fillId="0" borderId="0"/>
    <xf numFmtId="0" fontId="50" fillId="0" borderId="0"/>
    <xf numFmtId="0" fontId="50" fillId="0" borderId="0"/>
    <xf numFmtId="0" fontId="50" fillId="0" borderId="0"/>
    <xf numFmtId="43" fontId="66" fillId="0" borderId="0" applyFont="0" applyFill="0" applyBorder="0" applyAlignment="0" applyProtection="0"/>
    <xf numFmtId="0" fontId="50" fillId="0" borderId="0"/>
    <xf numFmtId="0" fontId="50" fillId="0" borderId="0"/>
    <xf numFmtId="0" fontId="50" fillId="0" borderId="0"/>
    <xf numFmtId="0" fontId="50" fillId="0" borderId="0"/>
    <xf numFmtId="0" fontId="50" fillId="0" borderId="0"/>
    <xf numFmtId="43" fontId="66" fillId="0" borderId="0" applyFont="0" applyFill="0" applyBorder="0" applyAlignment="0" applyProtection="0"/>
    <xf numFmtId="0" fontId="50" fillId="0" borderId="0"/>
    <xf numFmtId="0" fontId="50" fillId="0" borderId="0"/>
    <xf numFmtId="0" fontId="50" fillId="0" borderId="0"/>
    <xf numFmtId="0" fontId="50" fillId="0" borderId="0"/>
    <xf numFmtId="43" fontId="66" fillId="0" borderId="0" applyFont="0" applyFill="0" applyBorder="0" applyAlignment="0" applyProtection="0"/>
    <xf numFmtId="0" fontId="50" fillId="0" borderId="0"/>
    <xf numFmtId="0" fontId="50" fillId="0" borderId="0"/>
    <xf numFmtId="0" fontId="50" fillId="0" borderId="0"/>
    <xf numFmtId="0" fontId="50" fillId="0" borderId="0"/>
    <xf numFmtId="0" fontId="50" fillId="0" borderId="0"/>
    <xf numFmtId="43" fontId="66" fillId="0" borderId="0" applyFont="0" applyFill="0" applyBorder="0" applyAlignment="0" applyProtection="0"/>
    <xf numFmtId="0" fontId="50" fillId="0" borderId="0"/>
    <xf numFmtId="0" fontId="50" fillId="0" borderId="0"/>
    <xf numFmtId="0" fontId="50" fillId="0" borderId="0"/>
    <xf numFmtId="0" fontId="50" fillId="0" borderId="0"/>
    <xf numFmtId="43" fontId="66" fillId="0" borderId="0" applyFont="0" applyFill="0" applyBorder="0" applyAlignment="0" applyProtection="0"/>
    <xf numFmtId="0" fontId="50" fillId="0" borderId="0"/>
    <xf numFmtId="0" fontId="50" fillId="0" borderId="0"/>
    <xf numFmtId="0" fontId="50" fillId="0" borderId="0"/>
    <xf numFmtId="0" fontId="50" fillId="0" borderId="0"/>
    <xf numFmtId="0" fontId="50"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43" fontId="66" fillId="0" borderId="0" applyFont="0" applyFill="0" applyBorder="0" applyAlignment="0" applyProtection="0"/>
    <xf numFmtId="0" fontId="49" fillId="0" borderId="0"/>
    <xf numFmtId="0" fontId="49" fillId="0" borderId="0"/>
    <xf numFmtId="0" fontId="49" fillId="0" borderId="0"/>
    <xf numFmtId="0" fontId="49" fillId="0" borderId="0"/>
    <xf numFmtId="0" fontId="49" fillId="0" borderId="0"/>
    <xf numFmtId="0" fontId="48" fillId="0" borderId="0"/>
    <xf numFmtId="0" fontId="47" fillId="0" borderId="0"/>
    <xf numFmtId="0" fontId="47" fillId="0" borderId="0"/>
    <xf numFmtId="0" fontId="47" fillId="0" borderId="0"/>
    <xf numFmtId="0" fontId="46" fillId="0" borderId="0"/>
    <xf numFmtId="0" fontId="45" fillId="0" borderId="0"/>
    <xf numFmtId="0" fontId="44" fillId="0" borderId="0"/>
    <xf numFmtId="0" fontId="43" fillId="0" borderId="0"/>
    <xf numFmtId="0" fontId="42" fillId="0" borderId="0"/>
    <xf numFmtId="0" fontId="75" fillId="0" borderId="0" applyNumberFormat="0" applyFill="0" applyBorder="0" applyAlignment="0" applyProtection="0"/>
    <xf numFmtId="0" fontId="41" fillId="0" borderId="0"/>
    <xf numFmtId="0" fontId="40" fillId="0" borderId="0"/>
    <xf numFmtId="0" fontId="39" fillId="0" borderId="0"/>
    <xf numFmtId="0" fontId="39" fillId="0" borderId="0"/>
    <xf numFmtId="0" fontId="39" fillId="0" borderId="0"/>
    <xf numFmtId="0" fontId="39" fillId="0" borderId="0"/>
    <xf numFmtId="0" fontId="39" fillId="0" borderId="0"/>
    <xf numFmtId="0" fontId="38"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43" fontId="6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43" fontId="66" fillId="0" borderId="0" applyFont="0" applyFill="0" applyBorder="0" applyAlignment="0" applyProtection="0"/>
    <xf numFmtId="0" fontId="35" fillId="0" borderId="0"/>
    <xf numFmtId="0" fontId="34" fillId="0" borderId="0"/>
    <xf numFmtId="0" fontId="34" fillId="0" borderId="0"/>
    <xf numFmtId="0" fontId="33" fillId="0" borderId="0"/>
    <xf numFmtId="0" fontId="33" fillId="0" borderId="0"/>
    <xf numFmtId="0" fontId="33" fillId="0" borderId="0"/>
    <xf numFmtId="0" fontId="33" fillId="0" borderId="0"/>
    <xf numFmtId="0" fontId="32" fillId="0" borderId="0"/>
    <xf numFmtId="0" fontId="32" fillId="0" borderId="0"/>
    <xf numFmtId="0" fontId="31" fillId="0" borderId="0"/>
    <xf numFmtId="0" fontId="31" fillId="0" borderId="0"/>
    <xf numFmtId="0" fontId="30" fillId="0" borderId="0"/>
    <xf numFmtId="0" fontId="30" fillId="0" borderId="0"/>
    <xf numFmtId="0" fontId="30" fillId="0" borderId="0"/>
    <xf numFmtId="0" fontId="30" fillId="0" borderId="0"/>
    <xf numFmtId="0" fontId="30" fillId="0" borderId="0"/>
    <xf numFmtId="0" fontId="30" fillId="0" borderId="0"/>
    <xf numFmtId="0" fontId="29" fillId="0" borderId="0"/>
    <xf numFmtId="0" fontId="29" fillId="0" borderId="0"/>
    <xf numFmtId="0" fontId="28" fillId="0" borderId="0"/>
    <xf numFmtId="0" fontId="28"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43" fontId="66"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5" fillId="0" borderId="0"/>
    <xf numFmtId="0" fontId="25" fillId="0" borderId="0"/>
    <xf numFmtId="0" fontId="25" fillId="0" borderId="0"/>
    <xf numFmtId="0" fontId="24" fillId="0" borderId="0"/>
    <xf numFmtId="0" fontId="23"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43" fontId="66"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1" fillId="0" borderId="0"/>
    <xf numFmtId="0" fontId="21" fillId="0" borderId="0"/>
    <xf numFmtId="0" fontId="20" fillId="0" borderId="0"/>
    <xf numFmtId="0" fontId="20"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66"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7" fillId="0" borderId="0"/>
    <xf numFmtId="0" fontId="16" fillId="0" borderId="0"/>
    <xf numFmtId="0" fontId="15" fillId="0" borderId="0"/>
    <xf numFmtId="0" fontId="14" fillId="0" borderId="0"/>
    <xf numFmtId="0" fontId="13" fillId="0" borderId="0"/>
    <xf numFmtId="0" fontId="12" fillId="0" borderId="0"/>
    <xf numFmtId="0" fontId="11" fillId="0" borderId="0"/>
    <xf numFmtId="0" fontId="11" fillId="0" borderId="0"/>
    <xf numFmtId="0" fontId="10" fillId="0" borderId="0"/>
    <xf numFmtId="0" fontId="8" fillId="0" borderId="0"/>
    <xf numFmtId="0" fontId="7" fillId="0" borderId="0"/>
    <xf numFmtId="0" fontId="6" fillId="0" borderId="0"/>
    <xf numFmtId="0" fontId="5" fillId="0" borderId="0"/>
    <xf numFmtId="0" fontId="2" fillId="0" borderId="0"/>
  </cellStyleXfs>
  <cellXfs count="271">
    <xf numFmtId="0" fontId="0" fillId="0" borderId="0" xfId="0"/>
    <xf numFmtId="0" fontId="68" fillId="0" borderId="0" xfId="0" applyFont="1" applyAlignment="1">
      <alignment horizontal="center" vertical="center" wrapText="1"/>
    </xf>
    <xf numFmtId="14" fontId="70" fillId="2" borderId="0" xfId="1" quotePrefix="1" applyNumberFormat="1" applyFont="1" applyFill="1" applyBorder="1" applyAlignment="1">
      <alignment horizontal="left" vertical="center" wrapText="1"/>
    </xf>
    <xf numFmtId="0" fontId="0" fillId="2" borderId="0" xfId="0" applyFill="1"/>
    <xf numFmtId="0" fontId="70" fillId="2" borderId="0" xfId="0" applyFont="1" applyFill="1" applyAlignment="1">
      <alignment horizontal="center" vertical="center"/>
    </xf>
    <xf numFmtId="1" fontId="67" fillId="2" borderId="0" xfId="0" applyNumberFormat="1" applyFont="1" applyFill="1" applyAlignment="1">
      <alignment horizontal="center" wrapText="1"/>
    </xf>
    <xf numFmtId="14" fontId="91" fillId="2" borderId="0" xfId="0" applyNumberFormat="1" applyFont="1" applyFill="1" applyAlignment="1">
      <alignment vertical="center" wrapText="1"/>
    </xf>
    <xf numFmtId="14" fontId="0" fillId="2" borderId="0" xfId="0" applyNumberFormat="1" applyFill="1"/>
    <xf numFmtId="49" fontId="67" fillId="0" borderId="2" xfId="5" applyNumberFormat="1" applyFont="1" applyFill="1" applyBorder="1" applyAlignment="1">
      <alignment horizontal="center" vertical="center" wrapText="1"/>
    </xf>
    <xf numFmtId="49" fontId="67" fillId="0" borderId="5" xfId="6" applyNumberFormat="1" applyFont="1" applyFill="1" applyBorder="1" applyAlignment="1">
      <alignment horizontal="center" vertical="center" wrapText="1"/>
    </xf>
    <xf numFmtId="14" fontId="69" fillId="0" borderId="2" xfId="6" applyNumberFormat="1" applyFont="1" applyFill="1" applyBorder="1" applyAlignment="1">
      <alignment horizontal="center" vertical="center" wrapText="1"/>
    </xf>
    <xf numFmtId="164" fontId="70" fillId="0" borderId="2" xfId="6" applyNumberFormat="1" applyFont="1" applyFill="1" applyBorder="1" applyAlignment="1">
      <alignment horizontal="left" vertical="center" wrapText="1"/>
    </xf>
    <xf numFmtId="164" fontId="72" fillId="0" borderId="2" xfId="6" applyNumberFormat="1" applyFont="1" applyFill="1" applyBorder="1" applyAlignment="1">
      <alignment vertical="center" wrapText="1"/>
    </xf>
    <xf numFmtId="164" fontId="76" fillId="0" borderId="2" xfId="6" applyNumberFormat="1" applyFont="1" applyFill="1" applyBorder="1" applyAlignment="1">
      <alignment horizontal="center" vertical="center" wrapText="1"/>
    </xf>
    <xf numFmtId="164" fontId="72" fillId="0" borderId="2" xfId="6" applyNumberFormat="1" applyFont="1" applyFill="1" applyBorder="1" applyAlignment="1">
      <alignment horizontal="justify" vertical="center" wrapText="1"/>
    </xf>
    <xf numFmtId="164" fontId="72" fillId="0" borderId="2" xfId="6" applyNumberFormat="1" applyFont="1" applyFill="1" applyBorder="1" applyAlignment="1">
      <alignment horizontal="left" vertical="center" wrapText="1"/>
    </xf>
    <xf numFmtId="0" fontId="79" fillId="2" borderId="0" xfId="0" applyFont="1" applyFill="1" applyAlignment="1">
      <alignment horizontal="center" vertical="center"/>
    </xf>
    <xf numFmtId="0" fontId="70" fillId="2" borderId="0" xfId="2840" applyFont="1" applyFill="1" applyAlignment="1">
      <alignment horizontal="center" vertical="center"/>
    </xf>
    <xf numFmtId="0" fontId="79" fillId="2" borderId="0" xfId="2841" applyFont="1" applyFill="1" applyAlignment="1">
      <alignment horizontal="center" vertical="center" wrapText="1"/>
    </xf>
    <xf numFmtId="0" fontId="82" fillId="2" borderId="0" xfId="2841" applyFont="1" applyFill="1" applyAlignment="1">
      <alignment horizontal="center" vertical="center" wrapText="1"/>
    </xf>
    <xf numFmtId="0" fontId="30" fillId="2" borderId="0" xfId="2841" applyFill="1"/>
    <xf numFmtId="14" fontId="0" fillId="0" borderId="0" xfId="0" applyNumberFormat="1"/>
    <xf numFmtId="0" fontId="0" fillId="0" borderId="0" xfId="0" applyAlignment="1">
      <alignment wrapText="1"/>
    </xf>
    <xf numFmtId="14" fontId="69" fillId="0" borderId="0" xfId="1" applyNumberFormat="1" applyFont="1" applyFill="1" applyBorder="1" applyAlignment="1">
      <alignment horizontal="left" vertical="center" wrapText="1"/>
    </xf>
    <xf numFmtId="0" fontId="92" fillId="2" borderId="0" xfId="0" applyFont="1" applyFill="1" applyAlignment="1">
      <alignment horizontal="center" vertical="center" wrapText="1"/>
    </xf>
    <xf numFmtId="0" fontId="78" fillId="2" borderId="0" xfId="8152" applyFont="1" applyFill="1" applyAlignment="1">
      <alignment horizontal="center" vertical="center" wrapText="1"/>
    </xf>
    <xf numFmtId="0" fontId="24" fillId="0" borderId="0" xfId="8152"/>
    <xf numFmtId="0" fontId="24" fillId="0" borderId="0" xfId="8152" applyAlignment="1">
      <alignment wrapText="1"/>
    </xf>
    <xf numFmtId="0" fontId="24" fillId="2" borderId="0" xfId="8152" applyFill="1"/>
    <xf numFmtId="0" fontId="67" fillId="2" borderId="0" xfId="8152" applyFont="1" applyFill="1" applyAlignment="1">
      <alignment horizontal="center" vertical="center" wrapText="1"/>
    </xf>
    <xf numFmtId="0" fontId="77" fillId="2" borderId="0" xfId="8152" applyFont="1" applyFill="1"/>
    <xf numFmtId="0" fontId="77" fillId="2" borderId="0" xfId="8152" applyFont="1" applyFill="1" applyAlignment="1">
      <alignment wrapText="1"/>
    </xf>
    <xf numFmtId="14" fontId="24" fillId="2" borderId="0" xfId="8152" applyNumberFormat="1" applyFill="1"/>
    <xf numFmtId="0" fontId="24" fillId="2" borderId="0" xfId="8152" applyFill="1" applyAlignment="1">
      <alignment wrapText="1"/>
    </xf>
    <xf numFmtId="0" fontId="75" fillId="0" borderId="3" xfId="7" applyFill="1" applyBorder="1" applyAlignment="1">
      <alignment horizontal="center" vertical="center" wrapText="1"/>
    </xf>
    <xf numFmtId="164" fontId="95" fillId="0" borderId="2" xfId="6" applyNumberFormat="1" applyFont="1" applyFill="1" applyBorder="1" applyAlignment="1">
      <alignment horizontal="center" vertical="center" wrapText="1"/>
    </xf>
    <xf numFmtId="164" fontId="70" fillId="0" borderId="2" xfId="6" applyNumberFormat="1" applyFont="1" applyFill="1" applyBorder="1" applyAlignment="1" applyProtection="1">
      <alignment horizontal="left" vertical="center" wrapText="1"/>
      <protection locked="0"/>
    </xf>
    <xf numFmtId="164" fontId="69" fillId="0" borderId="2" xfId="6" applyNumberFormat="1" applyFont="1" applyFill="1" applyBorder="1" applyAlignment="1" applyProtection="1">
      <alignment vertical="center" wrapText="1"/>
      <protection locked="0"/>
    </xf>
    <xf numFmtId="164" fontId="75" fillId="0" borderId="2" xfId="7" applyNumberFormat="1" applyFill="1" applyBorder="1" applyAlignment="1">
      <alignment horizontal="center" vertical="center" wrapText="1"/>
    </xf>
    <xf numFmtId="49" fontId="67" fillId="0" borderId="2" xfId="1" applyNumberFormat="1" applyFont="1" applyFill="1" applyBorder="1" applyAlignment="1">
      <alignment horizontal="center" vertical="center" wrapText="1"/>
    </xf>
    <xf numFmtId="49" fontId="67" fillId="0" borderId="2" xfId="3" applyNumberFormat="1" applyFont="1" applyFill="1" applyBorder="1" applyAlignment="1">
      <alignment horizontal="center" vertical="center" wrapText="1"/>
    </xf>
    <xf numFmtId="164" fontId="69" fillId="0" borderId="2" xfId="6" applyNumberFormat="1" applyFont="1" applyFill="1" applyBorder="1" applyAlignment="1" applyProtection="1">
      <alignment horizontal="left" vertical="center" wrapText="1"/>
      <protection locked="0"/>
    </xf>
    <xf numFmtId="164" fontId="96" fillId="0" borderId="2" xfId="7" applyNumberFormat="1" applyFont="1" applyFill="1" applyBorder="1" applyAlignment="1">
      <alignment horizontal="center" vertical="center" wrapText="1"/>
    </xf>
    <xf numFmtId="0" fontId="96" fillId="0" borderId="2" xfId="7" applyFont="1" applyFill="1" applyBorder="1" applyAlignment="1">
      <alignment horizontal="center" vertical="center" wrapText="1"/>
    </xf>
    <xf numFmtId="164" fontId="67" fillId="0" borderId="2" xfId="3" applyNumberFormat="1" applyFont="1" applyFill="1" applyBorder="1" applyAlignment="1" applyProtection="1">
      <alignment horizontal="left" vertical="center" wrapText="1"/>
      <protection locked="0"/>
    </xf>
    <xf numFmtId="164" fontId="76" fillId="0" borderId="2" xfId="3" applyNumberFormat="1" applyFont="1" applyFill="1" applyBorder="1" applyAlignment="1" applyProtection="1">
      <alignment horizontal="center" vertical="center" wrapText="1"/>
      <protection locked="0"/>
    </xf>
    <xf numFmtId="0" fontId="96" fillId="0" borderId="2" xfId="7" applyFont="1" applyFill="1" applyBorder="1" applyAlignment="1">
      <alignment horizontal="center" vertical="center"/>
    </xf>
    <xf numFmtId="0" fontId="20" fillId="2" borderId="0" xfId="16302" applyFill="1"/>
    <xf numFmtId="0" fontId="75" fillId="0" borderId="2" xfId="7" applyFill="1" applyBorder="1" applyAlignment="1">
      <alignment horizontal="center" vertical="center" wrapText="1"/>
    </xf>
    <xf numFmtId="0" fontId="75" fillId="0" borderId="2" xfId="7" applyFill="1" applyBorder="1" applyAlignment="1">
      <alignment horizontal="center" vertical="center"/>
    </xf>
    <xf numFmtId="14" fontId="69" fillId="0" borderId="2" xfId="3" applyNumberFormat="1" applyFont="1" applyFill="1" applyBorder="1" applyAlignment="1" applyProtection="1">
      <alignment horizontal="center" vertical="center" wrapText="1"/>
      <protection locked="0"/>
    </xf>
    <xf numFmtId="164" fontId="72" fillId="0" borderId="2" xfId="6" applyNumberFormat="1" applyFont="1" applyFill="1" applyBorder="1" applyAlignment="1" applyProtection="1">
      <alignment vertical="center" wrapText="1"/>
      <protection locked="0"/>
    </xf>
    <xf numFmtId="164" fontId="72" fillId="0" borderId="2" xfId="3" applyNumberFormat="1" applyFont="1" applyFill="1" applyBorder="1" applyAlignment="1" applyProtection="1">
      <alignment horizontal="left" vertical="center" wrapText="1"/>
      <protection locked="0"/>
    </xf>
    <xf numFmtId="164" fontId="70" fillId="0" borderId="2" xfId="3" applyNumberFormat="1" applyFont="1" applyFill="1" applyBorder="1" applyAlignment="1" applyProtection="1">
      <alignment horizontal="left" vertical="center" wrapText="1"/>
      <protection locked="0"/>
    </xf>
    <xf numFmtId="164" fontId="67" fillId="0" borderId="2" xfId="3" applyNumberFormat="1" applyFont="1" applyFill="1" applyBorder="1" applyAlignment="1" applyProtection="1">
      <alignment vertical="center" wrapText="1"/>
      <protection locked="0"/>
    </xf>
    <xf numFmtId="164" fontId="72" fillId="0" borderId="2" xfId="6" applyNumberFormat="1" applyFont="1" applyFill="1" applyBorder="1" applyAlignment="1" applyProtection="1">
      <alignment horizontal="left" vertical="center" wrapText="1"/>
      <protection locked="0"/>
    </xf>
    <xf numFmtId="164" fontId="69" fillId="0" borderId="2" xfId="3" applyNumberFormat="1" applyFont="1" applyFill="1" applyBorder="1" applyAlignment="1" applyProtection="1">
      <alignment horizontal="justify" vertical="center" wrapText="1"/>
      <protection locked="0"/>
    </xf>
    <xf numFmtId="164" fontId="74" fillId="0" borderId="6" xfId="3" applyNumberFormat="1" applyFont="1" applyFill="1" applyBorder="1" applyAlignment="1">
      <alignment horizontal="center" vertical="center" wrapText="1"/>
    </xf>
    <xf numFmtId="14" fontId="74" fillId="0" borderId="4" xfId="6" applyNumberFormat="1" applyFont="1" applyFill="1" applyBorder="1" applyAlignment="1">
      <alignment horizontal="center" vertical="center" wrapText="1"/>
    </xf>
    <xf numFmtId="164" fontId="74" fillId="0" borderId="4" xfId="6" applyNumberFormat="1" applyFont="1" applyFill="1" applyBorder="1" applyAlignment="1">
      <alignment horizontal="center" vertical="center" wrapText="1"/>
    </xf>
    <xf numFmtId="164" fontId="74" fillId="0" borderId="4" xfId="6" applyNumberFormat="1" applyFont="1" applyFill="1" applyBorder="1" applyAlignment="1">
      <alignment horizontal="center" vertical="center"/>
    </xf>
    <xf numFmtId="49" fontId="74" fillId="0" borderId="4" xfId="6" applyNumberFormat="1" applyFont="1" applyFill="1" applyBorder="1" applyAlignment="1">
      <alignment horizontal="center" vertical="center" wrapText="1"/>
    </xf>
    <xf numFmtId="49" fontId="74" fillId="0" borderId="7" xfId="6" applyNumberFormat="1" applyFont="1" applyFill="1" applyBorder="1" applyAlignment="1">
      <alignment horizontal="center" vertical="center" wrapText="1"/>
    </xf>
    <xf numFmtId="49" fontId="67" fillId="0" borderId="5" xfId="3" applyNumberFormat="1" applyFont="1" applyFill="1" applyBorder="1" applyAlignment="1">
      <alignment horizontal="center" vertical="center" wrapText="1"/>
    </xf>
    <xf numFmtId="1" fontId="69" fillId="0" borderId="9" xfId="7" applyNumberFormat="1" applyFont="1" applyFill="1" applyBorder="1" applyAlignment="1" applyProtection="1">
      <alignment horizontal="center" vertical="center"/>
      <protection locked="0"/>
    </xf>
    <xf numFmtId="164" fontId="74" fillId="0" borderId="4" xfId="3" applyNumberFormat="1" applyFont="1" applyFill="1" applyBorder="1" applyAlignment="1">
      <alignment horizontal="center" vertical="center" wrapText="1"/>
    </xf>
    <xf numFmtId="164" fontId="74" fillId="0" borderId="7" xfId="3" applyNumberFormat="1" applyFont="1" applyFill="1" applyBorder="1" applyAlignment="1">
      <alignment horizontal="center" vertical="center" wrapText="1"/>
    </xf>
    <xf numFmtId="14" fontId="74" fillId="0" borderId="6" xfId="6" applyNumberFormat="1" applyFont="1" applyFill="1" applyBorder="1" applyAlignment="1">
      <alignment horizontal="center" vertical="center" wrapText="1"/>
    </xf>
    <xf numFmtId="1" fontId="69" fillId="0" borderId="2" xfId="6" applyNumberFormat="1" applyFont="1" applyFill="1" applyBorder="1" applyAlignment="1">
      <alignment horizontal="center" vertical="center" wrapText="1"/>
    </xf>
    <xf numFmtId="0" fontId="74" fillId="0" borderId="6" xfId="3" applyNumberFormat="1" applyFont="1" applyFill="1" applyBorder="1" applyAlignment="1">
      <alignment horizontal="center" vertical="center" wrapText="1"/>
    </xf>
    <xf numFmtId="0" fontId="67" fillId="0" borderId="8" xfId="0" applyFont="1" applyBorder="1" applyAlignment="1">
      <alignment horizontal="center" vertical="center" wrapText="1"/>
    </xf>
    <xf numFmtId="0" fontId="72" fillId="0" borderId="5" xfId="0" applyFont="1" applyBorder="1" applyAlignment="1">
      <alignment vertical="center" wrapText="1"/>
    </xf>
    <xf numFmtId="0" fontId="84" fillId="2" borderId="0" xfId="0" applyFont="1" applyFill="1"/>
    <xf numFmtId="0" fontId="100" fillId="5" borderId="2" xfId="0" applyFont="1" applyFill="1" applyBorder="1" applyAlignment="1">
      <alignment horizontal="center" wrapText="1"/>
    </xf>
    <xf numFmtId="0" fontId="100" fillId="6" borderId="2" xfId="0" applyFont="1" applyFill="1" applyBorder="1" applyAlignment="1">
      <alignment horizontal="center" wrapText="1"/>
    </xf>
    <xf numFmtId="0" fontId="99" fillId="3" borderId="2" xfId="0" applyFont="1" applyFill="1" applyBorder="1" applyAlignment="1">
      <alignment horizontal="center" vertical="center"/>
    </xf>
    <xf numFmtId="0" fontId="98" fillId="4" borderId="2" xfId="0" applyFont="1" applyFill="1" applyBorder="1"/>
    <xf numFmtId="0" fontId="98" fillId="4" borderId="2" xfId="0" applyFont="1" applyFill="1" applyBorder="1" applyAlignment="1">
      <alignment horizontal="center"/>
    </xf>
    <xf numFmtId="0" fontId="97" fillId="7" borderId="2" xfId="0" applyFont="1" applyFill="1" applyBorder="1" applyAlignment="1">
      <alignment horizontal="center"/>
    </xf>
    <xf numFmtId="0" fontId="100" fillId="5" borderId="2" xfId="0" applyFont="1" applyFill="1" applyBorder="1" applyAlignment="1">
      <alignment horizontal="center"/>
    </xf>
    <xf numFmtId="0" fontId="100" fillId="6" borderId="2" xfId="0" applyFont="1" applyFill="1" applyBorder="1" applyAlignment="1">
      <alignment horizontal="center"/>
    </xf>
    <xf numFmtId="0" fontId="102" fillId="4" borderId="2" xfId="0" applyFont="1" applyFill="1" applyBorder="1" applyAlignment="1">
      <alignment horizontal="center"/>
    </xf>
    <xf numFmtId="0" fontId="86" fillId="2" borderId="0" xfId="2842" applyFont="1" applyFill="1" applyAlignment="1">
      <alignment wrapText="1"/>
    </xf>
    <xf numFmtId="164" fontId="69" fillId="0" borderId="2" xfId="3" applyNumberFormat="1" applyFont="1" applyFill="1" applyBorder="1" applyAlignment="1" applyProtection="1">
      <alignment horizontal="left" vertical="center" wrapText="1"/>
      <protection locked="0"/>
    </xf>
    <xf numFmtId="49" fontId="103" fillId="0" borderId="2" xfId="1" applyNumberFormat="1" applyFont="1" applyFill="1" applyBorder="1" applyAlignment="1">
      <alignment horizontal="center" vertical="center" wrapText="1"/>
    </xf>
    <xf numFmtId="49" fontId="103" fillId="0" borderId="5" xfId="3" applyNumberFormat="1" applyFont="1" applyFill="1" applyBorder="1" applyAlignment="1">
      <alignment horizontal="center" vertical="center" wrapText="1"/>
    </xf>
    <xf numFmtId="164" fontId="72" fillId="0" borderId="2" xfId="3" applyNumberFormat="1" applyFont="1" applyFill="1" applyBorder="1" applyAlignment="1" applyProtection="1">
      <alignment vertical="center" wrapText="1"/>
      <protection locked="0"/>
    </xf>
    <xf numFmtId="164" fontId="74" fillId="0" borderId="2" xfId="6" applyNumberFormat="1" applyFont="1" applyFill="1" applyBorder="1" applyAlignment="1">
      <alignment horizontal="center" vertical="center" wrapText="1"/>
    </xf>
    <xf numFmtId="49" fontId="104" fillId="0" borderId="2" xfId="1" applyNumberFormat="1" applyFont="1" applyFill="1" applyBorder="1" applyAlignment="1">
      <alignment horizontal="center" vertical="center" wrapText="1"/>
    </xf>
    <xf numFmtId="49" fontId="104" fillId="0" borderId="5" xfId="3" applyNumberFormat="1" applyFont="1" applyFill="1" applyBorder="1" applyAlignment="1">
      <alignment horizontal="center" vertical="center" wrapText="1"/>
    </xf>
    <xf numFmtId="14" fontId="69" fillId="0" borderId="2" xfId="3" applyNumberFormat="1" applyFont="1" applyFill="1" applyBorder="1" applyAlignment="1">
      <alignment horizontal="center" vertical="center" wrapText="1"/>
    </xf>
    <xf numFmtId="14" fontId="69" fillId="0" borderId="4" xfId="3" applyNumberFormat="1" applyFont="1" applyFill="1" applyBorder="1" applyAlignment="1" applyProtection="1">
      <alignment horizontal="center" vertical="center" wrapText="1"/>
      <protection locked="0"/>
    </xf>
    <xf numFmtId="164" fontId="69" fillId="0" borderId="4" xfId="6" applyNumberFormat="1" applyFont="1" applyFill="1" applyBorder="1" applyAlignment="1" applyProtection="1">
      <alignment vertical="center" wrapText="1"/>
      <protection locked="0"/>
    </xf>
    <xf numFmtId="164" fontId="72" fillId="0" borderId="4" xfId="3" applyNumberFormat="1" applyFont="1" applyFill="1" applyBorder="1" applyAlignment="1" applyProtection="1">
      <alignment horizontal="left" vertical="center" wrapText="1"/>
      <protection locked="0"/>
    </xf>
    <xf numFmtId="0" fontId="75" fillId="0" borderId="4" xfId="7" applyFill="1" applyBorder="1" applyAlignment="1">
      <alignment horizontal="center" vertical="center"/>
    </xf>
    <xf numFmtId="164" fontId="76" fillId="0" borderId="2" xfId="3" applyNumberFormat="1" applyFont="1" applyFill="1" applyBorder="1" applyAlignment="1">
      <alignment horizontal="center" vertical="center" wrapText="1"/>
    </xf>
    <xf numFmtId="0" fontId="95" fillId="0" borderId="2" xfId="0" applyFont="1" applyBorder="1" applyAlignment="1">
      <alignment horizontal="center" vertical="center" wrapText="1"/>
    </xf>
    <xf numFmtId="0" fontId="69" fillId="0" borderId="2" xfId="0" applyFont="1" applyBorder="1" applyAlignment="1">
      <alignment vertical="center" wrapText="1"/>
    </xf>
    <xf numFmtId="164" fontId="75" fillId="0" borderId="4" xfId="7" applyNumberFormat="1" applyFill="1" applyBorder="1" applyAlignment="1">
      <alignment horizontal="center" vertical="center" wrapText="1"/>
    </xf>
    <xf numFmtId="164" fontId="70" fillId="0" borderId="4" xfId="6" applyNumberFormat="1" applyFont="1" applyFill="1" applyBorder="1" applyAlignment="1" applyProtection="1">
      <alignment horizontal="left" vertical="center" wrapText="1"/>
      <protection locked="0"/>
    </xf>
    <xf numFmtId="49" fontId="67" fillId="0" borderId="4" xfId="1" applyNumberFormat="1" applyFont="1" applyFill="1" applyBorder="1" applyAlignment="1">
      <alignment horizontal="center" vertical="center" wrapText="1"/>
    </xf>
    <xf numFmtId="49" fontId="67" fillId="0" borderId="7" xfId="3" applyNumberFormat="1" applyFont="1" applyFill="1" applyBorder="1" applyAlignment="1">
      <alignment horizontal="center" vertical="center" wrapText="1"/>
    </xf>
    <xf numFmtId="164" fontId="69" fillId="0" borderId="2" xfId="6" applyNumberFormat="1" applyFont="1" applyFill="1" applyBorder="1" applyAlignment="1">
      <alignment horizontal="left" vertical="center" wrapText="1"/>
    </xf>
    <xf numFmtId="164" fontId="70" fillId="0" borderId="2" xfId="3" applyNumberFormat="1" applyFont="1" applyFill="1" applyBorder="1" applyAlignment="1">
      <alignment horizontal="left" vertical="center" wrapText="1"/>
    </xf>
    <xf numFmtId="164" fontId="67" fillId="0" borderId="4" xfId="6" applyNumberFormat="1" applyFont="1" applyFill="1" applyBorder="1" applyAlignment="1" applyProtection="1">
      <alignment horizontal="left" vertical="center" wrapText="1"/>
      <protection locked="0"/>
    </xf>
    <xf numFmtId="164" fontId="69" fillId="0" borderId="4" xfId="6" applyNumberFormat="1" applyFont="1" applyFill="1" applyBorder="1" applyAlignment="1" applyProtection="1">
      <alignment horizontal="justify" vertical="center" wrapText="1"/>
      <protection locked="0"/>
    </xf>
    <xf numFmtId="164" fontId="69" fillId="0" borderId="2" xfId="6" applyNumberFormat="1" applyFont="1" applyFill="1" applyBorder="1" applyAlignment="1" applyProtection="1">
      <alignment horizontal="justify" vertical="center" wrapText="1"/>
      <protection locked="0"/>
    </xf>
    <xf numFmtId="164" fontId="69" fillId="0" borderId="2" xfId="6" applyNumberFormat="1" applyFont="1" applyFill="1" applyBorder="1" applyAlignment="1">
      <alignment horizontal="justify" vertical="center" wrapText="1"/>
    </xf>
    <xf numFmtId="164" fontId="105" fillId="0" borderId="2" xfId="7" applyNumberFormat="1" applyFont="1" applyFill="1" applyBorder="1" applyAlignment="1">
      <alignment horizontal="center" vertical="center" wrapText="1"/>
    </xf>
    <xf numFmtId="164" fontId="95" fillId="0" borderId="2" xfId="3" applyNumberFormat="1" applyFont="1" applyFill="1" applyBorder="1" applyAlignment="1" applyProtection="1">
      <alignment horizontal="center" vertical="center" wrapText="1"/>
      <protection locked="0"/>
    </xf>
    <xf numFmtId="14" fontId="106" fillId="0" borderId="2" xfId="3" applyNumberFormat="1" applyFont="1" applyFill="1" applyBorder="1" applyAlignment="1" applyProtection="1">
      <alignment horizontal="center" vertical="center" wrapText="1"/>
      <protection locked="0"/>
    </xf>
    <xf numFmtId="49" fontId="108" fillId="0" borderId="2" xfId="1" applyNumberFormat="1" applyFont="1" applyFill="1" applyBorder="1" applyAlignment="1">
      <alignment horizontal="center" vertical="center" wrapText="1"/>
    </xf>
    <xf numFmtId="49" fontId="108" fillId="0" borderId="5" xfId="3" applyNumberFormat="1" applyFont="1" applyFill="1" applyBorder="1" applyAlignment="1">
      <alignment horizontal="center" vertical="center" wrapText="1"/>
    </xf>
    <xf numFmtId="14" fontId="106" fillId="0" borderId="4" xfId="3" applyNumberFormat="1" applyFont="1" applyFill="1" applyBorder="1" applyAlignment="1" applyProtection="1">
      <alignment horizontal="center" vertical="center" wrapText="1"/>
      <protection locked="0"/>
    </xf>
    <xf numFmtId="164" fontId="70" fillId="0" borderId="4" xfId="3" applyNumberFormat="1" applyFont="1" applyFill="1" applyBorder="1" applyAlignment="1" applyProtection="1">
      <alignment horizontal="left" vertical="center" wrapText="1"/>
      <protection locked="0"/>
    </xf>
    <xf numFmtId="0" fontId="96" fillId="0" borderId="4" xfId="7" applyFont="1" applyFill="1" applyBorder="1" applyAlignment="1">
      <alignment horizontal="center" vertical="center" wrapText="1"/>
    </xf>
    <xf numFmtId="0" fontId="97" fillId="3" borderId="4" xfId="0" applyFont="1" applyFill="1" applyBorder="1" applyAlignment="1">
      <alignment horizontal="center"/>
    </xf>
    <xf numFmtId="0" fontId="10" fillId="2" borderId="0" xfId="32609" applyFill="1"/>
    <xf numFmtId="2" fontId="110" fillId="2" borderId="0" xfId="0" applyNumberFormat="1" applyFont="1" applyFill="1"/>
    <xf numFmtId="1" fontId="0" fillId="2" borderId="0" xfId="0" applyNumberFormat="1" applyFill="1"/>
    <xf numFmtId="0" fontId="10" fillId="4" borderId="2" xfId="0" applyFont="1" applyFill="1" applyBorder="1"/>
    <xf numFmtId="0" fontId="10" fillId="2" borderId="2" xfId="0" applyFont="1" applyFill="1" applyBorder="1" applyAlignment="1">
      <alignment horizontal="center" vertical="center"/>
    </xf>
    <xf numFmtId="0" fontId="10" fillId="0" borderId="2" xfId="0" applyFont="1" applyBorder="1" applyAlignment="1">
      <alignment horizontal="center" vertical="center"/>
    </xf>
    <xf numFmtId="1" fontId="10" fillId="0" borderId="2" xfId="0" applyNumberFormat="1" applyFont="1" applyBorder="1" applyAlignment="1">
      <alignment horizontal="center" vertical="center"/>
    </xf>
    <xf numFmtId="1" fontId="97" fillId="7" borderId="2" xfId="0" applyNumberFormat="1" applyFont="1" applyFill="1" applyBorder="1" applyAlignment="1">
      <alignment horizontal="center"/>
    </xf>
    <xf numFmtId="0" fontId="0" fillId="10" borderId="2" xfId="0" applyFill="1" applyBorder="1"/>
    <xf numFmtId="0" fontId="9" fillId="0" borderId="2" xfId="0" applyFont="1" applyBorder="1"/>
    <xf numFmtId="164" fontId="95" fillId="11" borderId="2" xfId="3" applyNumberFormat="1" applyFont="1" applyFill="1" applyBorder="1" applyAlignment="1">
      <alignment horizontal="center" vertical="center" wrapText="1"/>
    </xf>
    <xf numFmtId="164" fontId="95" fillId="12" borderId="2" xfId="3" applyNumberFormat="1" applyFont="1" applyFill="1" applyBorder="1" applyAlignment="1">
      <alignment horizontal="center" vertical="center" wrapText="1"/>
    </xf>
    <xf numFmtId="164" fontId="69" fillId="12" borderId="2" xfId="3" applyNumberFormat="1" applyFont="1" applyFill="1" applyBorder="1" applyAlignment="1">
      <alignment horizontal="left" vertical="center" wrapText="1"/>
    </xf>
    <xf numFmtId="164" fontId="69" fillId="11" borderId="2" xfId="3" applyNumberFormat="1" applyFont="1" applyFill="1" applyBorder="1" applyAlignment="1">
      <alignment horizontal="left" vertical="center" wrapText="1"/>
    </xf>
    <xf numFmtId="164" fontId="69" fillId="11" borderId="2" xfId="3" applyNumberFormat="1" applyFont="1" applyFill="1" applyBorder="1" applyAlignment="1">
      <alignment horizontal="center" vertical="center" wrapText="1"/>
    </xf>
    <xf numFmtId="165" fontId="69" fillId="11" borderId="2" xfId="3" applyNumberFormat="1" applyFont="1" applyFill="1" applyBorder="1" applyAlignment="1">
      <alignment horizontal="center" vertical="center" wrapText="1"/>
    </xf>
    <xf numFmtId="14" fontId="69" fillId="11" borderId="2" xfId="6" applyNumberFormat="1" applyFont="1" applyFill="1" applyBorder="1" applyAlignment="1">
      <alignment horizontal="center" vertical="center" wrapText="1"/>
    </xf>
    <xf numFmtId="0" fontId="69" fillId="11" borderId="2" xfId="95" applyNumberFormat="1" applyFont="1" applyFill="1" applyBorder="1" applyAlignment="1">
      <alignment horizontal="justify" vertical="center" wrapText="1"/>
    </xf>
    <xf numFmtId="164" fontId="69" fillId="12" borderId="2" xfId="3" applyNumberFormat="1" applyFont="1" applyFill="1" applyBorder="1" applyAlignment="1">
      <alignment horizontal="center" vertical="center" wrapText="1"/>
    </xf>
    <xf numFmtId="165" fontId="69" fillId="12" borderId="2" xfId="3" applyNumberFormat="1" applyFont="1" applyFill="1" applyBorder="1" applyAlignment="1">
      <alignment horizontal="center" vertical="center" wrapText="1"/>
    </xf>
    <xf numFmtId="14" fontId="69" fillId="12" borderId="2" xfId="6" applyNumberFormat="1" applyFont="1" applyFill="1" applyBorder="1" applyAlignment="1">
      <alignment horizontal="center" vertical="center" wrapText="1"/>
    </xf>
    <xf numFmtId="0" fontId="69" fillId="12" borderId="2" xfId="95" applyNumberFormat="1" applyFont="1" applyFill="1" applyBorder="1" applyAlignment="1">
      <alignment horizontal="justify" vertical="center" wrapText="1"/>
    </xf>
    <xf numFmtId="0" fontId="69" fillId="11" borderId="2" xfId="2843" applyNumberFormat="1" applyFont="1" applyFill="1" applyBorder="1" applyAlignment="1">
      <alignment horizontal="justify" vertical="center" wrapText="1"/>
    </xf>
    <xf numFmtId="164" fontId="75" fillId="0" borderId="2" xfId="7" applyNumberFormat="1" applyFont="1" applyFill="1" applyBorder="1" applyAlignment="1">
      <alignment horizontal="center" vertical="center" wrapText="1"/>
    </xf>
    <xf numFmtId="0" fontId="75" fillId="0" borderId="4" xfId="7" applyFill="1" applyBorder="1" applyAlignment="1">
      <alignment horizontal="center" vertical="center" wrapText="1"/>
    </xf>
    <xf numFmtId="14" fontId="69" fillId="0" borderId="4" xfId="3" applyNumberFormat="1" applyFont="1" applyFill="1" applyBorder="1" applyAlignment="1">
      <alignment horizontal="center" vertical="center" wrapText="1"/>
    </xf>
    <xf numFmtId="164" fontId="67" fillId="0" borderId="2" xfId="6" applyNumberFormat="1" applyFont="1" applyFill="1" applyBorder="1" applyAlignment="1" applyProtection="1">
      <alignment horizontal="left" vertical="center" wrapText="1"/>
      <protection locked="0"/>
    </xf>
    <xf numFmtId="164" fontId="70" fillId="0" borderId="4" xfId="6" applyNumberFormat="1" applyFont="1" applyFill="1" applyBorder="1" applyAlignment="1">
      <alignment horizontal="left" vertical="center" wrapText="1"/>
    </xf>
    <xf numFmtId="164" fontId="72" fillId="0" borderId="4" xfId="3" applyNumberFormat="1" applyFont="1" applyFill="1" applyBorder="1" applyAlignment="1" applyProtection="1">
      <alignment vertical="center" wrapText="1"/>
      <protection locked="0"/>
    </xf>
    <xf numFmtId="164" fontId="69" fillId="0" borderId="4" xfId="6" applyNumberFormat="1" applyFont="1" applyFill="1" applyBorder="1" applyAlignment="1">
      <alignment horizontal="justify" vertical="center" wrapText="1"/>
    </xf>
    <xf numFmtId="164" fontId="69" fillId="0" borderId="4" xfId="6" applyNumberFormat="1" applyFont="1" applyFill="1" applyBorder="1" applyAlignment="1" applyProtection="1">
      <alignment horizontal="left" vertical="center" wrapText="1"/>
      <protection locked="0"/>
    </xf>
    <xf numFmtId="164" fontId="75" fillId="0" borderId="4" xfId="7" applyNumberFormat="1" applyFont="1" applyFill="1" applyBorder="1" applyAlignment="1">
      <alignment horizontal="center" vertical="center" wrapText="1"/>
    </xf>
    <xf numFmtId="164" fontId="109" fillId="0" borderId="2" xfId="7" applyNumberFormat="1" applyFont="1" applyFill="1" applyBorder="1" applyAlignment="1">
      <alignment horizontal="center" vertical="center" wrapText="1"/>
    </xf>
    <xf numFmtId="0" fontId="107" fillId="0" borderId="4" xfId="7" applyFont="1" applyFill="1" applyBorder="1" applyAlignment="1">
      <alignment horizontal="center" vertical="center" wrapText="1"/>
    </xf>
    <xf numFmtId="0" fontId="111" fillId="0" borderId="2" xfId="95" applyNumberFormat="1" applyFont="1" applyFill="1" applyBorder="1" applyAlignment="1">
      <alignment horizontal="center" vertical="center"/>
    </xf>
    <xf numFmtId="0" fontId="111" fillId="0" borderId="3" xfId="95" applyNumberFormat="1" applyFont="1" applyFill="1" applyBorder="1" applyAlignment="1">
      <alignment horizontal="center" vertical="center"/>
    </xf>
    <xf numFmtId="0" fontId="0" fillId="0" borderId="2" xfId="0" applyFill="1" applyBorder="1" applyAlignment="1">
      <alignment horizontal="center" vertical="center"/>
    </xf>
    <xf numFmtId="0" fontId="0" fillId="0" borderId="5" xfId="0" applyFill="1" applyBorder="1" applyAlignment="1">
      <alignment horizontal="center" vertical="center"/>
    </xf>
    <xf numFmtId="0" fontId="112" fillId="0" borderId="0" xfId="0" applyFont="1"/>
    <xf numFmtId="0" fontId="0" fillId="0" borderId="0" xfId="0" applyFill="1"/>
    <xf numFmtId="1" fontId="0" fillId="0" borderId="0" xfId="0" applyNumberFormat="1" applyFill="1"/>
    <xf numFmtId="0" fontId="84" fillId="0" borderId="0" xfId="0" applyFont="1" applyFill="1"/>
    <xf numFmtId="164" fontId="69" fillId="0" borderId="2" xfId="3" applyNumberFormat="1" applyFont="1" applyFill="1" applyBorder="1" applyAlignment="1">
      <alignment horizontal="justify" vertical="center" wrapText="1"/>
    </xf>
    <xf numFmtId="164" fontId="67" fillId="0" borderId="2" xfId="3" applyNumberFormat="1" applyFont="1" applyFill="1" applyBorder="1" applyAlignment="1">
      <alignment vertical="center" wrapText="1"/>
    </xf>
    <xf numFmtId="164" fontId="69" fillId="0" borderId="2" xfId="3" applyNumberFormat="1" applyFont="1" applyFill="1" applyBorder="1" applyAlignment="1">
      <alignment horizontal="left" vertical="center" wrapText="1"/>
    </xf>
    <xf numFmtId="164" fontId="69" fillId="0" borderId="4" xfId="3" applyNumberFormat="1" applyFont="1" applyFill="1" applyBorder="1" applyAlignment="1" applyProtection="1">
      <alignment horizontal="left" vertical="center" wrapText="1"/>
      <protection locked="0"/>
    </xf>
    <xf numFmtId="164" fontId="69" fillId="0" borderId="4" xfId="3" applyNumberFormat="1" applyFont="1" applyFill="1" applyBorder="1" applyAlignment="1">
      <alignment horizontal="left" vertical="center" wrapText="1"/>
    </xf>
    <xf numFmtId="164" fontId="69" fillId="0" borderId="2" xfId="6" applyNumberFormat="1" applyFont="1" applyFill="1" applyBorder="1" applyAlignment="1" applyProtection="1">
      <alignment horizontal="left" vertical="top" wrapText="1"/>
      <protection locked="0"/>
    </xf>
    <xf numFmtId="1" fontId="69" fillId="0" borderId="0" xfId="0" applyNumberFormat="1" applyFont="1" applyFill="1" applyAlignment="1" applyProtection="1">
      <alignment horizontal="center" vertical="center" wrapText="1"/>
      <protection locked="0"/>
    </xf>
    <xf numFmtId="0" fontId="68" fillId="0" borderId="0" xfId="0" applyFont="1" applyFill="1" applyAlignment="1">
      <alignment horizontal="center" vertical="center" wrapText="1"/>
    </xf>
    <xf numFmtId="14" fontId="71" fillId="0" borderId="0" xfId="0" applyNumberFormat="1" applyFont="1" applyFill="1" applyAlignment="1">
      <alignment vertical="center" wrapText="1"/>
    </xf>
    <xf numFmtId="49" fontId="70" fillId="0" borderId="0" xfId="0" applyNumberFormat="1" applyFont="1" applyFill="1" applyAlignment="1">
      <alignment horizontal="left" vertical="center" wrapText="1"/>
    </xf>
    <xf numFmtId="0" fontId="67" fillId="0" borderId="0" xfId="0" applyFont="1" applyFill="1" applyAlignment="1">
      <alignment vertical="center" wrapText="1"/>
    </xf>
    <xf numFmtId="0" fontId="67" fillId="0" borderId="0" xfId="0" applyFont="1" applyFill="1" applyAlignment="1">
      <alignment horizontal="center" wrapText="1"/>
    </xf>
    <xf numFmtId="49" fontId="67" fillId="0" borderId="0" xfId="0" applyNumberFormat="1" applyFont="1" applyFill="1" applyAlignment="1">
      <alignment horizontal="left" vertical="center" wrapText="1"/>
    </xf>
    <xf numFmtId="1" fontId="69" fillId="0" borderId="0" xfId="0" applyNumberFormat="1" applyFont="1" applyFill="1" applyBorder="1" applyAlignment="1" applyProtection="1">
      <alignment horizontal="left" vertical="center"/>
      <protection locked="0"/>
    </xf>
    <xf numFmtId="0" fontId="70" fillId="0" borderId="0" xfId="0" applyFont="1" applyFill="1" applyAlignment="1">
      <alignment horizontal="center" vertical="center"/>
    </xf>
    <xf numFmtId="1" fontId="72" fillId="0" borderId="0" xfId="0" applyNumberFormat="1" applyFont="1" applyFill="1" applyAlignment="1">
      <alignment wrapText="1"/>
    </xf>
    <xf numFmtId="1" fontId="74" fillId="0" borderId="4" xfId="5" applyNumberFormat="1" applyFont="1" applyFill="1" applyBorder="1" applyAlignment="1">
      <alignment horizontal="center" vertical="center"/>
    </xf>
    <xf numFmtId="1" fontId="72" fillId="0" borderId="4" xfId="5" applyNumberFormat="1" applyFont="1" applyFill="1" applyBorder="1" applyAlignment="1" applyProtection="1">
      <alignment horizontal="center" vertical="center" wrapText="1"/>
      <protection locked="0"/>
    </xf>
    <xf numFmtId="1" fontId="72" fillId="0" borderId="2" xfId="5" applyNumberFormat="1" applyFont="1" applyFill="1" applyBorder="1" applyAlignment="1">
      <alignment horizontal="center" vertical="center" wrapText="1"/>
    </xf>
    <xf numFmtId="1" fontId="70" fillId="0" borderId="2" xfId="6" applyNumberFormat="1" applyFont="1" applyFill="1" applyBorder="1" applyAlignment="1">
      <alignment horizontal="center" vertical="center" wrapText="1"/>
    </xf>
    <xf numFmtId="1" fontId="72" fillId="0" borderId="2" xfId="5" applyNumberFormat="1" applyFont="1" applyFill="1" applyBorder="1" applyAlignment="1" applyProtection="1">
      <alignment horizontal="center" vertical="center" wrapText="1"/>
      <protection locked="0"/>
    </xf>
    <xf numFmtId="1" fontId="72" fillId="0" borderId="4" xfId="5" applyNumberFormat="1" applyFont="1" applyFill="1" applyBorder="1" applyAlignment="1">
      <alignment horizontal="center" vertical="center" wrapText="1"/>
    </xf>
    <xf numFmtId="1" fontId="72" fillId="0" borderId="2" xfId="5" quotePrefix="1" applyNumberFormat="1" applyFont="1" applyFill="1" applyBorder="1" applyAlignment="1" applyProtection="1">
      <alignment horizontal="center" vertical="center" wrapText="1"/>
      <protection locked="0"/>
    </xf>
    <xf numFmtId="3" fontId="72" fillId="0" borderId="4" xfId="5" applyNumberFormat="1" applyFont="1" applyFill="1" applyBorder="1" applyAlignment="1">
      <alignment horizontal="center" vertical="center" wrapText="1"/>
    </xf>
    <xf numFmtId="3" fontId="72" fillId="0" borderId="2" xfId="5" applyNumberFormat="1" applyFont="1" applyFill="1" applyBorder="1" applyAlignment="1">
      <alignment horizontal="center" vertical="center" wrapText="1"/>
    </xf>
    <xf numFmtId="3" fontId="72" fillId="0" borderId="2" xfId="5" applyNumberFormat="1" applyFont="1" applyFill="1" applyBorder="1" applyAlignment="1" applyProtection="1">
      <alignment horizontal="center" vertical="center" wrapText="1"/>
      <protection locked="0"/>
    </xf>
    <xf numFmtId="1" fontId="89" fillId="0" borderId="2" xfId="3" applyNumberFormat="1" applyFont="1" applyFill="1" applyBorder="1" applyAlignment="1" applyProtection="1">
      <alignment horizontal="center" vertical="center" wrapText="1"/>
      <protection locked="0"/>
    </xf>
    <xf numFmtId="0" fontId="70" fillId="0" borderId="0" xfId="32612" applyFont="1" applyFill="1" applyAlignment="1">
      <alignment horizontal="center" vertical="center"/>
    </xf>
    <xf numFmtId="0" fontId="72" fillId="0" borderId="2" xfId="0" applyFont="1" applyFill="1" applyBorder="1" applyAlignment="1">
      <alignment horizontal="left" vertical="center" wrapText="1"/>
    </xf>
    <xf numFmtId="0" fontId="69" fillId="0" borderId="2" xfId="0" applyFont="1" applyFill="1" applyBorder="1" applyAlignment="1">
      <alignment horizontal="justify" vertical="center" wrapText="1"/>
    </xf>
    <xf numFmtId="0" fontId="67" fillId="0" borderId="3" xfId="95" applyNumberFormat="1" applyFont="1" applyFill="1" applyBorder="1" applyAlignment="1">
      <alignment horizontal="center" vertical="center"/>
    </xf>
    <xf numFmtId="165" fontId="69" fillId="0" borderId="3" xfId="3" applyNumberFormat="1" applyFont="1" applyFill="1" applyBorder="1" applyAlignment="1">
      <alignment horizontal="center" vertical="center" wrapText="1"/>
    </xf>
    <xf numFmtId="14" fontId="69" fillId="0" borderId="3" xfId="6" applyNumberFormat="1" applyFont="1" applyFill="1" applyBorder="1" applyAlignment="1" applyProtection="1">
      <alignment horizontal="center" vertical="center" wrapText="1"/>
      <protection locked="0"/>
    </xf>
    <xf numFmtId="0" fontId="72" fillId="0" borderId="3" xfId="95" applyNumberFormat="1" applyFont="1" applyFill="1" applyBorder="1" applyAlignment="1">
      <alignment horizontal="justify" vertical="center" wrapText="1"/>
    </xf>
    <xf numFmtId="164" fontId="69" fillId="0" borderId="3" xfId="3" applyNumberFormat="1" applyFont="1" applyFill="1" applyBorder="1" applyAlignment="1">
      <alignment horizontal="left" vertical="center" wrapText="1"/>
    </xf>
    <xf numFmtId="164" fontId="89" fillId="0" borderId="3" xfId="3" applyNumberFormat="1" applyFont="1" applyFill="1" applyBorder="1" applyAlignment="1">
      <alignment horizontal="center" vertical="center" wrapText="1"/>
    </xf>
    <xf numFmtId="164" fontId="69" fillId="0" borderId="2" xfId="3" applyNumberFormat="1" applyFont="1" applyFill="1" applyBorder="1" applyAlignment="1">
      <alignment horizontal="center" vertical="center" wrapText="1"/>
    </xf>
    <xf numFmtId="14" fontId="90" fillId="0" borderId="0" xfId="0" applyNumberFormat="1" applyFont="1" applyFill="1" applyAlignment="1">
      <alignment horizontal="center" vertical="center" wrapText="1"/>
    </xf>
    <xf numFmtId="1" fontId="114" fillId="0" borderId="2" xfId="5" applyNumberFormat="1" applyFont="1" applyFill="1" applyBorder="1" applyAlignment="1" applyProtection="1">
      <alignment horizontal="center" vertical="center" wrapText="1"/>
      <protection locked="0"/>
    </xf>
    <xf numFmtId="14" fontId="113" fillId="0" borderId="2" xfId="3" applyNumberFormat="1" applyFont="1" applyFill="1" applyBorder="1" applyAlignment="1" applyProtection="1">
      <alignment horizontal="center" vertical="center" wrapText="1"/>
      <protection locked="0"/>
    </xf>
    <xf numFmtId="164" fontId="72" fillId="0" borderId="2" xfId="3" applyNumberFormat="1" applyFont="1" applyFill="1" applyBorder="1" applyAlignment="1">
      <alignment horizontal="left" vertical="center" wrapText="1"/>
    </xf>
    <xf numFmtId="0" fontId="75" fillId="0" borderId="0" xfId="7" applyFill="1" applyBorder="1" applyAlignment="1">
      <alignment horizontal="left"/>
    </xf>
    <xf numFmtId="1" fontId="72" fillId="0" borderId="2" xfId="6" applyNumberFormat="1" applyFont="1" applyFill="1" applyBorder="1" applyAlignment="1" applyProtection="1">
      <alignment horizontal="center" vertical="center" wrapText="1"/>
      <protection locked="0"/>
    </xf>
    <xf numFmtId="0" fontId="72" fillId="0" borderId="2" xfId="5" applyNumberFormat="1" applyFont="1" applyFill="1" applyBorder="1" applyAlignment="1" applyProtection="1">
      <alignment horizontal="center" vertical="center" wrapText="1"/>
      <protection locked="0"/>
    </xf>
    <xf numFmtId="0" fontId="72" fillId="0" borderId="2" xfId="6" applyNumberFormat="1" applyFont="1" applyFill="1" applyBorder="1" applyAlignment="1" applyProtection="1">
      <alignment horizontal="center" vertical="center" wrapText="1"/>
      <protection locked="0"/>
    </xf>
    <xf numFmtId="164" fontId="115" fillId="0" borderId="2" xfId="7" applyNumberFormat="1" applyFont="1" applyFill="1" applyBorder="1" applyAlignment="1">
      <alignment horizontal="center" vertical="center" wrapText="1"/>
    </xf>
    <xf numFmtId="164" fontId="70" fillId="0" borderId="2" xfId="3" applyNumberFormat="1" applyFont="1" applyFill="1" applyBorder="1" applyAlignment="1" applyProtection="1">
      <alignment vertical="center" wrapText="1"/>
      <protection locked="0"/>
    </xf>
    <xf numFmtId="164" fontId="72" fillId="0" borderId="4" xfId="6" applyNumberFormat="1" applyFont="1" applyFill="1" applyBorder="1" applyAlignment="1" applyProtection="1">
      <alignment vertical="center" wrapText="1"/>
      <protection locked="0"/>
    </xf>
    <xf numFmtId="49" fontId="116" fillId="0" borderId="2" xfId="1" applyNumberFormat="1" applyFont="1" applyFill="1" applyBorder="1" applyAlignment="1">
      <alignment horizontal="center" vertical="center" wrapText="1"/>
    </xf>
    <xf numFmtId="49" fontId="116" fillId="0" borderId="5" xfId="3" applyNumberFormat="1" applyFont="1" applyFill="1" applyBorder="1" applyAlignment="1">
      <alignment horizontal="center" vertical="center" wrapText="1"/>
    </xf>
    <xf numFmtId="164" fontId="72" fillId="0" borderId="4" xfId="3" applyNumberFormat="1" applyFont="1" applyFill="1" applyBorder="1" applyAlignment="1">
      <alignment vertical="center" wrapText="1"/>
    </xf>
    <xf numFmtId="164" fontId="72" fillId="0" borderId="2" xfId="3" applyNumberFormat="1" applyFont="1" applyFill="1" applyBorder="1" applyAlignment="1">
      <alignment vertical="center" wrapText="1"/>
    </xf>
    <xf numFmtId="0" fontId="4" fillId="4" borderId="2" xfId="0" applyFont="1" applyFill="1" applyBorder="1" applyAlignment="1">
      <alignment wrapText="1"/>
    </xf>
    <xf numFmtId="1" fontId="118" fillId="0" borderId="2" xfId="5" applyNumberFormat="1" applyFont="1" applyFill="1" applyBorder="1" applyAlignment="1" applyProtection="1">
      <alignment horizontal="center" vertical="center" wrapText="1"/>
      <protection locked="0"/>
    </xf>
    <xf numFmtId="164" fontId="117" fillId="0" borderId="2" xfId="6" applyNumberFormat="1" applyFont="1" applyFill="1" applyBorder="1" applyAlignment="1" applyProtection="1">
      <alignment horizontal="left" vertical="center" wrapText="1"/>
      <protection locked="0"/>
    </xf>
    <xf numFmtId="164" fontId="119" fillId="0" borderId="2" xfId="7" applyNumberFormat="1" applyFont="1" applyFill="1" applyBorder="1" applyAlignment="1">
      <alignment horizontal="center" vertical="center" wrapText="1"/>
    </xf>
    <xf numFmtId="0" fontId="0" fillId="0" borderId="0" xfId="0" pivotButton="1"/>
    <xf numFmtId="0" fontId="0" fillId="0" borderId="0" xfId="0" applyAlignment="1">
      <alignment horizontal="left"/>
    </xf>
    <xf numFmtId="0" fontId="0" fillId="0" borderId="0" xfId="0" applyNumberFormat="1"/>
    <xf numFmtId="3" fontId="72" fillId="0" borderId="4" xfId="5" applyNumberFormat="1" applyFont="1" applyFill="1" applyBorder="1" applyAlignment="1" applyProtection="1">
      <alignment horizontal="center" vertical="center" wrapText="1"/>
      <protection locked="0"/>
    </xf>
    <xf numFmtId="14" fontId="120" fillId="0" borderId="2" xfId="3" applyNumberFormat="1" applyFont="1" applyFill="1" applyBorder="1" applyAlignment="1" applyProtection="1">
      <alignment horizontal="center" vertical="center" wrapText="1"/>
      <protection locked="0"/>
    </xf>
    <xf numFmtId="1" fontId="121" fillId="0" borderId="2" xfId="5" applyNumberFormat="1" applyFont="1" applyFill="1" applyBorder="1" applyAlignment="1" applyProtection="1">
      <alignment horizontal="center" vertical="center" wrapText="1"/>
      <protection locked="0"/>
    </xf>
    <xf numFmtId="164" fontId="122" fillId="0" borderId="2" xfId="7" applyNumberFormat="1" applyFont="1" applyFill="1" applyBorder="1" applyAlignment="1">
      <alignment horizontal="center" vertical="center" wrapText="1"/>
    </xf>
    <xf numFmtId="0" fontId="112" fillId="0" borderId="0" xfId="0" applyFont="1" applyFill="1"/>
    <xf numFmtId="0" fontId="3" fillId="0" borderId="2" xfId="0" applyFont="1" applyBorder="1"/>
    <xf numFmtId="0" fontId="78" fillId="2" borderId="0" xfId="32614" applyFont="1" applyFill="1" applyAlignment="1">
      <alignment horizontal="center" vertical="center" wrapText="1"/>
    </xf>
    <xf numFmtId="0" fontId="2" fillId="2" borderId="0" xfId="32614" applyFill="1"/>
    <xf numFmtId="0" fontId="2" fillId="2" borderId="0" xfId="32614" applyFill="1" applyAlignment="1">
      <alignment wrapText="1"/>
    </xf>
    <xf numFmtId="0" fontId="67" fillId="2" borderId="0" xfId="32614" applyFont="1" applyFill="1" applyAlignment="1">
      <alignment horizontal="center" vertical="center" wrapText="1"/>
    </xf>
    <xf numFmtId="0" fontId="70" fillId="2" borderId="0" xfId="32614" applyFont="1" applyFill="1" applyAlignment="1">
      <alignment horizontal="center" vertical="center"/>
    </xf>
    <xf numFmtId="0" fontId="77" fillId="2" borderId="0" xfId="32614" applyFont="1" applyFill="1"/>
    <xf numFmtId="0" fontId="77" fillId="2" borderId="0" xfId="32614" applyFont="1" applyFill="1" applyAlignment="1">
      <alignment wrapText="1"/>
    </xf>
    <xf numFmtId="0" fontId="2" fillId="0" borderId="0" xfId="32614"/>
    <xf numFmtId="0" fontId="2" fillId="0" borderId="0" xfId="32614" applyAlignment="1">
      <alignment wrapText="1"/>
    </xf>
    <xf numFmtId="0" fontId="75" fillId="0" borderId="0" xfId="7" applyFill="1" applyAlignment="1">
      <alignment horizontal="left" wrapText="1"/>
    </xf>
    <xf numFmtId="0" fontId="75" fillId="0" borderId="0" xfId="7" applyAlignment="1">
      <alignment horizontal="left"/>
    </xf>
    <xf numFmtId="0" fontId="97" fillId="3" borderId="10" xfId="0" applyFont="1" applyFill="1" applyBorder="1" applyAlignment="1">
      <alignment horizontal="center"/>
    </xf>
    <xf numFmtId="0" fontId="97" fillId="3" borderId="0" xfId="0" applyFont="1" applyFill="1" applyAlignment="1">
      <alignment horizontal="center"/>
    </xf>
    <xf numFmtId="0" fontId="99" fillId="3" borderId="3" xfId="0" applyFont="1" applyFill="1" applyBorder="1" applyAlignment="1">
      <alignment horizontal="center" vertical="center"/>
    </xf>
    <xf numFmtId="0" fontId="99" fillId="3" borderId="4" xfId="0" applyFont="1" applyFill="1" applyBorder="1" applyAlignment="1">
      <alignment horizontal="center" vertical="center"/>
    </xf>
    <xf numFmtId="0" fontId="101" fillId="8" borderId="10" xfId="0" applyFont="1" applyFill="1" applyBorder="1" applyAlignment="1">
      <alignment horizontal="center"/>
    </xf>
    <xf numFmtId="0" fontId="101" fillId="8" borderId="0" xfId="0" applyFont="1" applyFill="1" applyBorder="1" applyAlignment="1">
      <alignment horizontal="center"/>
    </xf>
    <xf numFmtId="0" fontId="101" fillId="8" borderId="13" xfId="0" applyFont="1" applyFill="1" applyBorder="1" applyAlignment="1">
      <alignment horizontal="center"/>
    </xf>
    <xf numFmtId="0" fontId="97" fillId="3" borderId="12" xfId="0" applyFont="1" applyFill="1" applyBorder="1" applyAlignment="1">
      <alignment horizontal="center"/>
    </xf>
    <xf numFmtId="0" fontId="97" fillId="3" borderId="4" xfId="0" applyFont="1" applyFill="1" applyBorder="1" applyAlignment="1">
      <alignment horizontal="center"/>
    </xf>
    <xf numFmtId="0" fontId="101" fillId="8" borderId="5" xfId="0" applyFont="1" applyFill="1" applyBorder="1" applyAlignment="1">
      <alignment horizontal="center"/>
    </xf>
    <xf numFmtId="0" fontId="101" fillId="8" borderId="11" xfId="0" applyFont="1" applyFill="1" applyBorder="1" applyAlignment="1">
      <alignment horizontal="center"/>
    </xf>
    <xf numFmtId="0" fontId="101" fillId="9" borderId="5" xfId="0" applyFont="1" applyFill="1" applyBorder="1" applyAlignment="1">
      <alignment horizontal="center"/>
    </xf>
    <xf numFmtId="0" fontId="101" fillId="9" borderId="8" xfId="0" applyFont="1" applyFill="1" applyBorder="1" applyAlignment="1">
      <alignment horizontal="center"/>
    </xf>
    <xf numFmtId="0" fontId="86" fillId="2" borderId="0" xfId="32609" applyFont="1" applyFill="1" applyAlignment="1">
      <alignment horizontal="center" wrapText="1"/>
    </xf>
    <xf numFmtId="0" fontId="80" fillId="2" borderId="0" xfId="32609" applyFont="1" applyFill="1" applyAlignment="1">
      <alignment horizontal="center" wrapText="1"/>
    </xf>
    <xf numFmtId="14" fontId="83" fillId="2" borderId="0" xfId="0" applyNumberFormat="1" applyFont="1" applyFill="1" applyAlignment="1">
      <alignment horizontal="left" vertical="top" wrapText="1"/>
    </xf>
    <xf numFmtId="0" fontId="97" fillId="3" borderId="5" xfId="0" applyFont="1" applyFill="1" applyBorder="1" applyAlignment="1">
      <alignment horizontal="center"/>
    </xf>
    <xf numFmtId="0" fontId="97" fillId="3" borderId="11" xfId="0" applyFont="1" applyFill="1" applyBorder="1" applyAlignment="1">
      <alignment horizontal="center"/>
    </xf>
    <xf numFmtId="0" fontId="97" fillId="3" borderId="8" xfId="0" applyFont="1" applyFill="1" applyBorder="1" applyAlignment="1">
      <alignment horizontal="center"/>
    </xf>
    <xf numFmtId="0" fontId="80" fillId="0" borderId="0" xfId="0" applyFont="1" applyAlignment="1">
      <alignment horizontal="center" vertical="center" wrapText="1"/>
    </xf>
    <xf numFmtId="14" fontId="90" fillId="0" borderId="0" xfId="0" applyNumberFormat="1" applyFont="1" applyFill="1" applyAlignment="1">
      <alignment horizontal="center" vertical="center" wrapText="1"/>
    </xf>
    <xf numFmtId="0" fontId="75" fillId="0" borderId="0" xfId="7" applyFill="1" applyBorder="1" applyAlignment="1">
      <alignment horizontal="left"/>
    </xf>
    <xf numFmtId="0" fontId="86" fillId="2" borderId="0" xfId="32614" applyFont="1" applyFill="1" applyAlignment="1">
      <alignment horizontal="center" wrapText="1"/>
    </xf>
    <xf numFmtId="0" fontId="80" fillId="2" borderId="0" xfId="32614" applyFont="1" applyFill="1" applyAlignment="1">
      <alignment horizontal="center" wrapText="1"/>
    </xf>
    <xf numFmtId="0" fontId="87" fillId="2" borderId="0" xfId="32614" applyFont="1" applyFill="1" applyAlignment="1">
      <alignment horizontal="center"/>
    </xf>
    <xf numFmtId="0" fontId="81" fillId="2" borderId="0" xfId="32614" applyFont="1" applyFill="1" applyAlignment="1">
      <alignment horizontal="center"/>
    </xf>
    <xf numFmtId="0" fontId="80" fillId="2" borderId="0" xfId="2841" applyFont="1" applyFill="1" applyAlignment="1">
      <alignment horizontal="center" wrapText="1"/>
    </xf>
    <xf numFmtId="0" fontId="83" fillId="2" borderId="0" xfId="2841" applyFont="1" applyFill="1" applyAlignment="1">
      <alignment horizontal="center" vertical="top"/>
    </xf>
    <xf numFmtId="0" fontId="86" fillId="2" borderId="0" xfId="2842" applyFont="1" applyFill="1" applyAlignment="1">
      <alignment horizontal="center" wrapText="1"/>
    </xf>
    <xf numFmtId="0" fontId="86" fillId="2" borderId="0" xfId="16302" applyFont="1" applyFill="1" applyAlignment="1">
      <alignment horizontal="center" wrapText="1"/>
    </xf>
    <xf numFmtId="0" fontId="92" fillId="2" borderId="0" xfId="0" applyFont="1" applyFill="1" applyAlignment="1">
      <alignment horizontal="center" vertical="center" wrapText="1"/>
    </xf>
    <xf numFmtId="14" fontId="93" fillId="2" borderId="0" xfId="0" applyNumberFormat="1" applyFont="1" applyFill="1" applyAlignment="1">
      <alignment horizontal="center" vertical="center" wrapText="1"/>
    </xf>
    <xf numFmtId="0" fontId="75" fillId="0" borderId="2" xfId="7" applyFont="1" applyFill="1" applyBorder="1" applyAlignment="1">
      <alignment horizontal="center" vertical="center"/>
    </xf>
    <xf numFmtId="14" fontId="85" fillId="0" borderId="2" xfId="3" applyNumberFormat="1" applyFont="1" applyFill="1" applyBorder="1" applyAlignment="1" applyProtection="1">
      <alignment horizontal="center" vertical="center" wrapText="1"/>
      <protection locked="0"/>
    </xf>
    <xf numFmtId="164" fontId="85" fillId="0" borderId="2" xfId="6" applyNumberFormat="1" applyFont="1" applyFill="1" applyBorder="1" applyAlignment="1" applyProtection="1">
      <alignment horizontal="justify" vertical="center" wrapText="1"/>
      <protection locked="0"/>
    </xf>
    <xf numFmtId="0" fontId="123" fillId="0" borderId="0" xfId="0" applyFont="1" applyFill="1"/>
  </cellXfs>
  <cellStyles count="32615">
    <cellStyle name="Hipervínculo" xfId="7" builtinId="8" customBuiltin="1"/>
    <cellStyle name="Hipervínculo 2" xfId="704"/>
    <cellStyle name="Input Custom" xfId="1"/>
    <cellStyle name="Millares" xfId="5" builtinId="3"/>
    <cellStyle name="Millares 10" xfId="1420"/>
    <cellStyle name="Millares 10 2" xfId="6719"/>
    <cellStyle name="Millares 10 2 2" xfId="14865"/>
    <cellStyle name="Millares 10 2 2 2" xfId="31161"/>
    <cellStyle name="Millares 10 2 3" xfId="23015"/>
    <cellStyle name="Millares 10 3" xfId="9566"/>
    <cellStyle name="Millares 10 3 2" xfId="25862"/>
    <cellStyle name="Millares 10 4" xfId="17716"/>
    <cellStyle name="Millares 11" xfId="2828"/>
    <cellStyle name="Millares 11 2" xfId="8127"/>
    <cellStyle name="Millares 11 2 2" xfId="16273"/>
    <cellStyle name="Millares 11 2 2 2" xfId="32569"/>
    <cellStyle name="Millares 11 2 3" xfId="24423"/>
    <cellStyle name="Millares 11 3" xfId="10974"/>
    <cellStyle name="Millares 11 3 2" xfId="27270"/>
    <cellStyle name="Millares 11 4" xfId="19124"/>
    <cellStyle name="Millares 12" xfId="5309"/>
    <cellStyle name="Millares 12 2" xfId="13455"/>
    <cellStyle name="Millares 12 2 2" xfId="29751"/>
    <cellStyle name="Millares 12 3" xfId="21605"/>
    <cellStyle name="Millares 13" xfId="8156"/>
    <cellStyle name="Millares 13 2" xfId="24452"/>
    <cellStyle name="Millares 14" xfId="16306"/>
    <cellStyle name="Millares 2" xfId="20"/>
    <cellStyle name="Millares 2 10" xfId="8167"/>
    <cellStyle name="Millares 2 10 2" xfId="24463"/>
    <cellStyle name="Millares 2 11" xfId="16317"/>
    <cellStyle name="Millares 2 2" xfId="42"/>
    <cellStyle name="Millares 2 2 10" xfId="16339"/>
    <cellStyle name="Millares 2 2 2" xfId="86"/>
    <cellStyle name="Millares 2 2 2 2" xfId="176"/>
    <cellStyle name="Millares 2 2 2 2 2" xfId="520"/>
    <cellStyle name="Millares 2 2 2 2 2 2" xfId="1226"/>
    <cellStyle name="Millares 2 2 2 2 2 2 2" xfId="2636"/>
    <cellStyle name="Millares 2 2 2 2 2 2 2 2" xfId="7935"/>
    <cellStyle name="Millares 2 2 2 2 2 2 2 2 2" xfId="16081"/>
    <cellStyle name="Millares 2 2 2 2 2 2 2 2 2 2" xfId="32377"/>
    <cellStyle name="Millares 2 2 2 2 2 2 2 2 3" xfId="24231"/>
    <cellStyle name="Millares 2 2 2 2 2 2 2 3" xfId="10782"/>
    <cellStyle name="Millares 2 2 2 2 2 2 2 3 2" xfId="27078"/>
    <cellStyle name="Millares 2 2 2 2 2 2 2 4" xfId="18932"/>
    <cellStyle name="Millares 2 2 2 2 2 2 3" xfId="6525"/>
    <cellStyle name="Millares 2 2 2 2 2 2 3 2" xfId="14671"/>
    <cellStyle name="Millares 2 2 2 2 2 2 3 2 2" xfId="30967"/>
    <cellStyle name="Millares 2 2 2 2 2 2 3 3" xfId="22821"/>
    <cellStyle name="Millares 2 2 2 2 2 2 4" xfId="9372"/>
    <cellStyle name="Millares 2 2 2 2 2 2 4 2" xfId="25668"/>
    <cellStyle name="Millares 2 2 2 2 2 2 5" xfId="17522"/>
    <cellStyle name="Millares 2 2 2 2 2 3" xfId="1931"/>
    <cellStyle name="Millares 2 2 2 2 2 3 2" xfId="7230"/>
    <cellStyle name="Millares 2 2 2 2 2 3 2 2" xfId="15376"/>
    <cellStyle name="Millares 2 2 2 2 2 3 2 2 2" xfId="31672"/>
    <cellStyle name="Millares 2 2 2 2 2 3 2 3" xfId="23526"/>
    <cellStyle name="Millares 2 2 2 2 2 3 3" xfId="10077"/>
    <cellStyle name="Millares 2 2 2 2 2 3 3 2" xfId="26373"/>
    <cellStyle name="Millares 2 2 2 2 2 3 4" xfId="18227"/>
    <cellStyle name="Millares 2 2 2 2 2 4" xfId="5820"/>
    <cellStyle name="Millares 2 2 2 2 2 4 2" xfId="13966"/>
    <cellStyle name="Millares 2 2 2 2 2 4 2 2" xfId="30262"/>
    <cellStyle name="Millares 2 2 2 2 2 4 3" xfId="22116"/>
    <cellStyle name="Millares 2 2 2 2 2 5" xfId="8667"/>
    <cellStyle name="Millares 2 2 2 2 2 5 2" xfId="24963"/>
    <cellStyle name="Millares 2 2 2 2 2 6" xfId="16817"/>
    <cellStyle name="Millares 2 2 2 2 3" xfId="882"/>
    <cellStyle name="Millares 2 2 2 2 3 2" xfId="2292"/>
    <cellStyle name="Millares 2 2 2 2 3 2 2" xfId="7591"/>
    <cellStyle name="Millares 2 2 2 2 3 2 2 2" xfId="15737"/>
    <cellStyle name="Millares 2 2 2 2 3 2 2 2 2" xfId="32033"/>
    <cellStyle name="Millares 2 2 2 2 3 2 2 3" xfId="23887"/>
    <cellStyle name="Millares 2 2 2 2 3 2 3" xfId="10438"/>
    <cellStyle name="Millares 2 2 2 2 3 2 3 2" xfId="26734"/>
    <cellStyle name="Millares 2 2 2 2 3 2 4" xfId="18588"/>
    <cellStyle name="Millares 2 2 2 2 3 3" xfId="6181"/>
    <cellStyle name="Millares 2 2 2 2 3 3 2" xfId="14327"/>
    <cellStyle name="Millares 2 2 2 2 3 3 2 2" xfId="30623"/>
    <cellStyle name="Millares 2 2 2 2 3 3 3" xfId="22477"/>
    <cellStyle name="Millares 2 2 2 2 3 4" xfId="9028"/>
    <cellStyle name="Millares 2 2 2 2 3 4 2" xfId="25324"/>
    <cellStyle name="Millares 2 2 2 2 3 5" xfId="17178"/>
    <cellStyle name="Millares 2 2 2 2 4" xfId="1587"/>
    <cellStyle name="Millares 2 2 2 2 4 2" xfId="6886"/>
    <cellStyle name="Millares 2 2 2 2 4 2 2" xfId="15032"/>
    <cellStyle name="Millares 2 2 2 2 4 2 2 2" xfId="31328"/>
    <cellStyle name="Millares 2 2 2 2 4 2 3" xfId="23182"/>
    <cellStyle name="Millares 2 2 2 2 4 3" xfId="9733"/>
    <cellStyle name="Millares 2 2 2 2 4 3 2" xfId="26029"/>
    <cellStyle name="Millares 2 2 2 2 4 4" xfId="17883"/>
    <cellStyle name="Millares 2 2 2 2 5" xfId="5476"/>
    <cellStyle name="Millares 2 2 2 2 5 2" xfId="13622"/>
    <cellStyle name="Millares 2 2 2 2 5 2 2" xfId="29918"/>
    <cellStyle name="Millares 2 2 2 2 5 3" xfId="21772"/>
    <cellStyle name="Millares 2 2 2 2 6" xfId="8323"/>
    <cellStyle name="Millares 2 2 2 2 6 2" xfId="24619"/>
    <cellStyle name="Millares 2 2 2 2 7" xfId="16473"/>
    <cellStyle name="Millares 2 2 2 3" xfId="340"/>
    <cellStyle name="Millares 2 2 2 3 2" xfId="684"/>
    <cellStyle name="Millares 2 2 2 3 2 2" xfId="1390"/>
    <cellStyle name="Millares 2 2 2 3 2 2 2" xfId="2800"/>
    <cellStyle name="Millares 2 2 2 3 2 2 2 2" xfId="8099"/>
    <cellStyle name="Millares 2 2 2 3 2 2 2 2 2" xfId="16245"/>
    <cellStyle name="Millares 2 2 2 3 2 2 2 2 2 2" xfId="32541"/>
    <cellStyle name="Millares 2 2 2 3 2 2 2 2 3" xfId="24395"/>
    <cellStyle name="Millares 2 2 2 3 2 2 2 3" xfId="10946"/>
    <cellStyle name="Millares 2 2 2 3 2 2 2 3 2" xfId="27242"/>
    <cellStyle name="Millares 2 2 2 3 2 2 2 4" xfId="19096"/>
    <cellStyle name="Millares 2 2 2 3 2 2 3" xfId="6689"/>
    <cellStyle name="Millares 2 2 2 3 2 2 3 2" xfId="14835"/>
    <cellStyle name="Millares 2 2 2 3 2 2 3 2 2" xfId="31131"/>
    <cellStyle name="Millares 2 2 2 3 2 2 3 3" xfId="22985"/>
    <cellStyle name="Millares 2 2 2 3 2 2 4" xfId="9536"/>
    <cellStyle name="Millares 2 2 2 3 2 2 4 2" xfId="25832"/>
    <cellStyle name="Millares 2 2 2 3 2 2 5" xfId="17686"/>
    <cellStyle name="Millares 2 2 2 3 2 3" xfId="2095"/>
    <cellStyle name="Millares 2 2 2 3 2 3 2" xfId="7394"/>
    <cellStyle name="Millares 2 2 2 3 2 3 2 2" xfId="15540"/>
    <cellStyle name="Millares 2 2 2 3 2 3 2 2 2" xfId="31836"/>
    <cellStyle name="Millares 2 2 2 3 2 3 2 3" xfId="23690"/>
    <cellStyle name="Millares 2 2 2 3 2 3 3" xfId="10241"/>
    <cellStyle name="Millares 2 2 2 3 2 3 3 2" xfId="26537"/>
    <cellStyle name="Millares 2 2 2 3 2 3 4" xfId="18391"/>
    <cellStyle name="Millares 2 2 2 3 2 4" xfId="5984"/>
    <cellStyle name="Millares 2 2 2 3 2 4 2" xfId="14130"/>
    <cellStyle name="Millares 2 2 2 3 2 4 2 2" xfId="30426"/>
    <cellStyle name="Millares 2 2 2 3 2 4 3" xfId="22280"/>
    <cellStyle name="Millares 2 2 2 3 2 5" xfId="8831"/>
    <cellStyle name="Millares 2 2 2 3 2 5 2" xfId="25127"/>
    <cellStyle name="Millares 2 2 2 3 2 6" xfId="16981"/>
    <cellStyle name="Millares 2 2 2 3 3" xfId="1046"/>
    <cellStyle name="Millares 2 2 2 3 3 2" xfId="2456"/>
    <cellStyle name="Millares 2 2 2 3 3 2 2" xfId="7755"/>
    <cellStyle name="Millares 2 2 2 3 3 2 2 2" xfId="15901"/>
    <cellStyle name="Millares 2 2 2 3 3 2 2 2 2" xfId="32197"/>
    <cellStyle name="Millares 2 2 2 3 3 2 2 3" xfId="24051"/>
    <cellStyle name="Millares 2 2 2 3 3 2 3" xfId="10602"/>
    <cellStyle name="Millares 2 2 2 3 3 2 3 2" xfId="26898"/>
    <cellStyle name="Millares 2 2 2 3 3 2 4" xfId="18752"/>
    <cellStyle name="Millares 2 2 2 3 3 3" xfId="6345"/>
    <cellStyle name="Millares 2 2 2 3 3 3 2" xfId="14491"/>
    <cellStyle name="Millares 2 2 2 3 3 3 2 2" xfId="30787"/>
    <cellStyle name="Millares 2 2 2 3 3 3 3" xfId="22641"/>
    <cellStyle name="Millares 2 2 2 3 3 4" xfId="9192"/>
    <cellStyle name="Millares 2 2 2 3 3 4 2" xfId="25488"/>
    <cellStyle name="Millares 2 2 2 3 3 5" xfId="17342"/>
    <cellStyle name="Millares 2 2 2 3 4" xfId="1751"/>
    <cellStyle name="Millares 2 2 2 3 4 2" xfId="7050"/>
    <cellStyle name="Millares 2 2 2 3 4 2 2" xfId="15196"/>
    <cellStyle name="Millares 2 2 2 3 4 2 2 2" xfId="31492"/>
    <cellStyle name="Millares 2 2 2 3 4 2 3" xfId="23346"/>
    <cellStyle name="Millares 2 2 2 3 4 3" xfId="9897"/>
    <cellStyle name="Millares 2 2 2 3 4 3 2" xfId="26193"/>
    <cellStyle name="Millares 2 2 2 3 4 4" xfId="18047"/>
    <cellStyle name="Millares 2 2 2 3 5" xfId="5640"/>
    <cellStyle name="Millares 2 2 2 3 5 2" xfId="13786"/>
    <cellStyle name="Millares 2 2 2 3 5 2 2" xfId="30082"/>
    <cellStyle name="Millares 2 2 2 3 5 3" xfId="21936"/>
    <cellStyle name="Millares 2 2 2 3 6" xfId="8487"/>
    <cellStyle name="Millares 2 2 2 3 6 2" xfId="24783"/>
    <cellStyle name="Millares 2 2 2 3 7" xfId="16637"/>
    <cellStyle name="Millares 2 2 2 4" xfId="430"/>
    <cellStyle name="Millares 2 2 2 4 2" xfId="1136"/>
    <cellStyle name="Millares 2 2 2 4 2 2" xfId="2546"/>
    <cellStyle name="Millares 2 2 2 4 2 2 2" xfId="7845"/>
    <cellStyle name="Millares 2 2 2 4 2 2 2 2" xfId="15991"/>
    <cellStyle name="Millares 2 2 2 4 2 2 2 2 2" xfId="32287"/>
    <cellStyle name="Millares 2 2 2 4 2 2 2 3" xfId="24141"/>
    <cellStyle name="Millares 2 2 2 4 2 2 3" xfId="10692"/>
    <cellStyle name="Millares 2 2 2 4 2 2 3 2" xfId="26988"/>
    <cellStyle name="Millares 2 2 2 4 2 2 4" xfId="18842"/>
    <cellStyle name="Millares 2 2 2 4 2 3" xfId="6435"/>
    <cellStyle name="Millares 2 2 2 4 2 3 2" xfId="14581"/>
    <cellStyle name="Millares 2 2 2 4 2 3 2 2" xfId="30877"/>
    <cellStyle name="Millares 2 2 2 4 2 3 3" xfId="22731"/>
    <cellStyle name="Millares 2 2 2 4 2 4" xfId="9282"/>
    <cellStyle name="Millares 2 2 2 4 2 4 2" xfId="25578"/>
    <cellStyle name="Millares 2 2 2 4 2 5" xfId="17432"/>
    <cellStyle name="Millares 2 2 2 4 3" xfId="1841"/>
    <cellStyle name="Millares 2 2 2 4 3 2" xfId="7140"/>
    <cellStyle name="Millares 2 2 2 4 3 2 2" xfId="15286"/>
    <cellStyle name="Millares 2 2 2 4 3 2 2 2" xfId="31582"/>
    <cellStyle name="Millares 2 2 2 4 3 2 3" xfId="23436"/>
    <cellStyle name="Millares 2 2 2 4 3 3" xfId="9987"/>
    <cellStyle name="Millares 2 2 2 4 3 3 2" xfId="26283"/>
    <cellStyle name="Millares 2 2 2 4 3 4" xfId="18137"/>
    <cellStyle name="Millares 2 2 2 4 4" xfId="5730"/>
    <cellStyle name="Millares 2 2 2 4 4 2" xfId="13876"/>
    <cellStyle name="Millares 2 2 2 4 4 2 2" xfId="30172"/>
    <cellStyle name="Millares 2 2 2 4 4 3" xfId="22026"/>
    <cellStyle name="Millares 2 2 2 4 5" xfId="8577"/>
    <cellStyle name="Millares 2 2 2 4 5 2" xfId="24873"/>
    <cellStyle name="Millares 2 2 2 4 6" xfId="16727"/>
    <cellStyle name="Millares 2 2 2 5" xfId="792"/>
    <cellStyle name="Millares 2 2 2 5 2" xfId="2202"/>
    <cellStyle name="Millares 2 2 2 5 2 2" xfId="7501"/>
    <cellStyle name="Millares 2 2 2 5 2 2 2" xfId="15647"/>
    <cellStyle name="Millares 2 2 2 5 2 2 2 2" xfId="31943"/>
    <cellStyle name="Millares 2 2 2 5 2 2 3" xfId="23797"/>
    <cellStyle name="Millares 2 2 2 5 2 3" xfId="10348"/>
    <cellStyle name="Millares 2 2 2 5 2 3 2" xfId="26644"/>
    <cellStyle name="Millares 2 2 2 5 2 4" xfId="18498"/>
    <cellStyle name="Millares 2 2 2 5 3" xfId="6091"/>
    <cellStyle name="Millares 2 2 2 5 3 2" xfId="14237"/>
    <cellStyle name="Millares 2 2 2 5 3 2 2" xfId="30533"/>
    <cellStyle name="Millares 2 2 2 5 3 3" xfId="22387"/>
    <cellStyle name="Millares 2 2 2 5 4" xfId="8938"/>
    <cellStyle name="Millares 2 2 2 5 4 2" xfId="25234"/>
    <cellStyle name="Millares 2 2 2 5 5" xfId="17088"/>
    <cellStyle name="Millares 2 2 2 6" xfId="1497"/>
    <cellStyle name="Millares 2 2 2 6 2" xfId="6796"/>
    <cellStyle name="Millares 2 2 2 6 2 2" xfId="14942"/>
    <cellStyle name="Millares 2 2 2 6 2 2 2" xfId="31238"/>
    <cellStyle name="Millares 2 2 2 6 2 3" xfId="23092"/>
    <cellStyle name="Millares 2 2 2 6 3" xfId="9643"/>
    <cellStyle name="Millares 2 2 2 6 3 2" xfId="25939"/>
    <cellStyle name="Millares 2 2 2 6 4" xfId="17793"/>
    <cellStyle name="Millares 2 2 2 7" xfId="5386"/>
    <cellStyle name="Millares 2 2 2 7 2" xfId="13532"/>
    <cellStyle name="Millares 2 2 2 7 2 2" xfId="29828"/>
    <cellStyle name="Millares 2 2 2 7 3" xfId="21682"/>
    <cellStyle name="Millares 2 2 2 8" xfId="8233"/>
    <cellStyle name="Millares 2 2 2 8 2" xfId="24529"/>
    <cellStyle name="Millares 2 2 2 9" xfId="16383"/>
    <cellStyle name="Millares 2 2 3" xfId="132"/>
    <cellStyle name="Millares 2 2 3 2" xfId="476"/>
    <cellStyle name="Millares 2 2 3 2 2" xfId="1182"/>
    <cellStyle name="Millares 2 2 3 2 2 2" xfId="2592"/>
    <cellStyle name="Millares 2 2 3 2 2 2 2" xfId="7891"/>
    <cellStyle name="Millares 2 2 3 2 2 2 2 2" xfId="16037"/>
    <cellStyle name="Millares 2 2 3 2 2 2 2 2 2" xfId="32333"/>
    <cellStyle name="Millares 2 2 3 2 2 2 2 3" xfId="24187"/>
    <cellStyle name="Millares 2 2 3 2 2 2 3" xfId="10738"/>
    <cellStyle name="Millares 2 2 3 2 2 2 3 2" xfId="27034"/>
    <cellStyle name="Millares 2 2 3 2 2 2 4" xfId="18888"/>
    <cellStyle name="Millares 2 2 3 2 2 3" xfId="6481"/>
    <cellStyle name="Millares 2 2 3 2 2 3 2" xfId="14627"/>
    <cellStyle name="Millares 2 2 3 2 2 3 2 2" xfId="30923"/>
    <cellStyle name="Millares 2 2 3 2 2 3 3" xfId="22777"/>
    <cellStyle name="Millares 2 2 3 2 2 4" xfId="9328"/>
    <cellStyle name="Millares 2 2 3 2 2 4 2" xfId="25624"/>
    <cellStyle name="Millares 2 2 3 2 2 5" xfId="17478"/>
    <cellStyle name="Millares 2 2 3 2 3" xfId="1887"/>
    <cellStyle name="Millares 2 2 3 2 3 2" xfId="7186"/>
    <cellStyle name="Millares 2 2 3 2 3 2 2" xfId="15332"/>
    <cellStyle name="Millares 2 2 3 2 3 2 2 2" xfId="31628"/>
    <cellStyle name="Millares 2 2 3 2 3 2 3" xfId="23482"/>
    <cellStyle name="Millares 2 2 3 2 3 3" xfId="10033"/>
    <cellStyle name="Millares 2 2 3 2 3 3 2" xfId="26329"/>
    <cellStyle name="Millares 2 2 3 2 3 4" xfId="18183"/>
    <cellStyle name="Millares 2 2 3 2 4" xfId="5776"/>
    <cellStyle name="Millares 2 2 3 2 4 2" xfId="13922"/>
    <cellStyle name="Millares 2 2 3 2 4 2 2" xfId="30218"/>
    <cellStyle name="Millares 2 2 3 2 4 3" xfId="22072"/>
    <cellStyle name="Millares 2 2 3 2 5" xfId="8623"/>
    <cellStyle name="Millares 2 2 3 2 5 2" xfId="24919"/>
    <cellStyle name="Millares 2 2 3 2 6" xfId="16773"/>
    <cellStyle name="Millares 2 2 3 3" xfId="838"/>
    <cellStyle name="Millares 2 2 3 3 2" xfId="2248"/>
    <cellStyle name="Millares 2 2 3 3 2 2" xfId="7547"/>
    <cellStyle name="Millares 2 2 3 3 2 2 2" xfId="15693"/>
    <cellStyle name="Millares 2 2 3 3 2 2 2 2" xfId="31989"/>
    <cellStyle name="Millares 2 2 3 3 2 2 3" xfId="23843"/>
    <cellStyle name="Millares 2 2 3 3 2 3" xfId="10394"/>
    <cellStyle name="Millares 2 2 3 3 2 3 2" xfId="26690"/>
    <cellStyle name="Millares 2 2 3 3 2 4" xfId="18544"/>
    <cellStyle name="Millares 2 2 3 3 3" xfId="6137"/>
    <cellStyle name="Millares 2 2 3 3 3 2" xfId="14283"/>
    <cellStyle name="Millares 2 2 3 3 3 2 2" xfId="30579"/>
    <cellStyle name="Millares 2 2 3 3 3 3" xfId="22433"/>
    <cellStyle name="Millares 2 2 3 3 4" xfId="8984"/>
    <cellStyle name="Millares 2 2 3 3 4 2" xfId="25280"/>
    <cellStyle name="Millares 2 2 3 3 5" xfId="17134"/>
    <cellStyle name="Millares 2 2 3 4" xfId="1543"/>
    <cellStyle name="Millares 2 2 3 4 2" xfId="6842"/>
    <cellStyle name="Millares 2 2 3 4 2 2" xfId="14988"/>
    <cellStyle name="Millares 2 2 3 4 2 2 2" xfId="31284"/>
    <cellStyle name="Millares 2 2 3 4 2 3" xfId="23138"/>
    <cellStyle name="Millares 2 2 3 4 3" xfId="9689"/>
    <cellStyle name="Millares 2 2 3 4 3 2" xfId="25985"/>
    <cellStyle name="Millares 2 2 3 4 4" xfId="17839"/>
    <cellStyle name="Millares 2 2 3 5" xfId="5432"/>
    <cellStyle name="Millares 2 2 3 5 2" xfId="13578"/>
    <cellStyle name="Millares 2 2 3 5 2 2" xfId="29874"/>
    <cellStyle name="Millares 2 2 3 5 3" xfId="21728"/>
    <cellStyle name="Millares 2 2 3 6" xfId="8279"/>
    <cellStyle name="Millares 2 2 3 6 2" xfId="24575"/>
    <cellStyle name="Millares 2 2 3 7" xfId="16429"/>
    <cellStyle name="Millares 2 2 4" xfId="296"/>
    <cellStyle name="Millares 2 2 4 2" xfId="640"/>
    <cellStyle name="Millares 2 2 4 2 2" xfId="1346"/>
    <cellStyle name="Millares 2 2 4 2 2 2" xfId="2756"/>
    <cellStyle name="Millares 2 2 4 2 2 2 2" xfId="8055"/>
    <cellStyle name="Millares 2 2 4 2 2 2 2 2" xfId="16201"/>
    <cellStyle name="Millares 2 2 4 2 2 2 2 2 2" xfId="32497"/>
    <cellStyle name="Millares 2 2 4 2 2 2 2 3" xfId="24351"/>
    <cellStyle name="Millares 2 2 4 2 2 2 3" xfId="10902"/>
    <cellStyle name="Millares 2 2 4 2 2 2 3 2" xfId="27198"/>
    <cellStyle name="Millares 2 2 4 2 2 2 4" xfId="19052"/>
    <cellStyle name="Millares 2 2 4 2 2 3" xfId="6645"/>
    <cellStyle name="Millares 2 2 4 2 2 3 2" xfId="14791"/>
    <cellStyle name="Millares 2 2 4 2 2 3 2 2" xfId="31087"/>
    <cellStyle name="Millares 2 2 4 2 2 3 3" xfId="22941"/>
    <cellStyle name="Millares 2 2 4 2 2 4" xfId="9492"/>
    <cellStyle name="Millares 2 2 4 2 2 4 2" xfId="25788"/>
    <cellStyle name="Millares 2 2 4 2 2 5" xfId="17642"/>
    <cellStyle name="Millares 2 2 4 2 3" xfId="2051"/>
    <cellStyle name="Millares 2 2 4 2 3 2" xfId="7350"/>
    <cellStyle name="Millares 2 2 4 2 3 2 2" xfId="15496"/>
    <cellStyle name="Millares 2 2 4 2 3 2 2 2" xfId="31792"/>
    <cellStyle name="Millares 2 2 4 2 3 2 3" xfId="23646"/>
    <cellStyle name="Millares 2 2 4 2 3 3" xfId="10197"/>
    <cellStyle name="Millares 2 2 4 2 3 3 2" xfId="26493"/>
    <cellStyle name="Millares 2 2 4 2 3 4" xfId="18347"/>
    <cellStyle name="Millares 2 2 4 2 4" xfId="5940"/>
    <cellStyle name="Millares 2 2 4 2 4 2" xfId="14086"/>
    <cellStyle name="Millares 2 2 4 2 4 2 2" xfId="30382"/>
    <cellStyle name="Millares 2 2 4 2 4 3" xfId="22236"/>
    <cellStyle name="Millares 2 2 4 2 5" xfId="8787"/>
    <cellStyle name="Millares 2 2 4 2 5 2" xfId="25083"/>
    <cellStyle name="Millares 2 2 4 2 6" xfId="16937"/>
    <cellStyle name="Millares 2 2 4 3" xfId="1002"/>
    <cellStyle name="Millares 2 2 4 3 2" xfId="2412"/>
    <cellStyle name="Millares 2 2 4 3 2 2" xfId="7711"/>
    <cellStyle name="Millares 2 2 4 3 2 2 2" xfId="15857"/>
    <cellStyle name="Millares 2 2 4 3 2 2 2 2" xfId="32153"/>
    <cellStyle name="Millares 2 2 4 3 2 2 3" xfId="24007"/>
    <cellStyle name="Millares 2 2 4 3 2 3" xfId="10558"/>
    <cellStyle name="Millares 2 2 4 3 2 3 2" xfId="26854"/>
    <cellStyle name="Millares 2 2 4 3 2 4" xfId="18708"/>
    <cellStyle name="Millares 2 2 4 3 3" xfId="6301"/>
    <cellStyle name="Millares 2 2 4 3 3 2" xfId="14447"/>
    <cellStyle name="Millares 2 2 4 3 3 2 2" xfId="30743"/>
    <cellStyle name="Millares 2 2 4 3 3 3" xfId="22597"/>
    <cellStyle name="Millares 2 2 4 3 4" xfId="9148"/>
    <cellStyle name="Millares 2 2 4 3 4 2" xfId="25444"/>
    <cellStyle name="Millares 2 2 4 3 5" xfId="17298"/>
    <cellStyle name="Millares 2 2 4 4" xfId="1707"/>
    <cellStyle name="Millares 2 2 4 4 2" xfId="7006"/>
    <cellStyle name="Millares 2 2 4 4 2 2" xfId="15152"/>
    <cellStyle name="Millares 2 2 4 4 2 2 2" xfId="31448"/>
    <cellStyle name="Millares 2 2 4 4 2 3" xfId="23302"/>
    <cellStyle name="Millares 2 2 4 4 3" xfId="9853"/>
    <cellStyle name="Millares 2 2 4 4 3 2" xfId="26149"/>
    <cellStyle name="Millares 2 2 4 4 4" xfId="18003"/>
    <cellStyle name="Millares 2 2 4 5" xfId="5596"/>
    <cellStyle name="Millares 2 2 4 5 2" xfId="13742"/>
    <cellStyle name="Millares 2 2 4 5 2 2" xfId="30038"/>
    <cellStyle name="Millares 2 2 4 5 3" xfId="21892"/>
    <cellStyle name="Millares 2 2 4 6" xfId="8443"/>
    <cellStyle name="Millares 2 2 4 6 2" xfId="24739"/>
    <cellStyle name="Millares 2 2 4 7" xfId="16593"/>
    <cellStyle name="Millares 2 2 5" xfId="386"/>
    <cellStyle name="Millares 2 2 5 2" xfId="1092"/>
    <cellStyle name="Millares 2 2 5 2 2" xfId="2502"/>
    <cellStyle name="Millares 2 2 5 2 2 2" xfId="7801"/>
    <cellStyle name="Millares 2 2 5 2 2 2 2" xfId="15947"/>
    <cellStyle name="Millares 2 2 5 2 2 2 2 2" xfId="32243"/>
    <cellStyle name="Millares 2 2 5 2 2 2 3" xfId="24097"/>
    <cellStyle name="Millares 2 2 5 2 2 3" xfId="10648"/>
    <cellStyle name="Millares 2 2 5 2 2 3 2" xfId="26944"/>
    <cellStyle name="Millares 2 2 5 2 2 4" xfId="18798"/>
    <cellStyle name="Millares 2 2 5 2 3" xfId="6391"/>
    <cellStyle name="Millares 2 2 5 2 3 2" xfId="14537"/>
    <cellStyle name="Millares 2 2 5 2 3 2 2" xfId="30833"/>
    <cellStyle name="Millares 2 2 5 2 3 3" xfId="22687"/>
    <cellStyle name="Millares 2 2 5 2 4" xfId="9238"/>
    <cellStyle name="Millares 2 2 5 2 4 2" xfId="25534"/>
    <cellStyle name="Millares 2 2 5 2 5" xfId="17388"/>
    <cellStyle name="Millares 2 2 5 3" xfId="1797"/>
    <cellStyle name="Millares 2 2 5 3 2" xfId="7096"/>
    <cellStyle name="Millares 2 2 5 3 2 2" xfId="15242"/>
    <cellStyle name="Millares 2 2 5 3 2 2 2" xfId="31538"/>
    <cellStyle name="Millares 2 2 5 3 2 3" xfId="23392"/>
    <cellStyle name="Millares 2 2 5 3 3" xfId="9943"/>
    <cellStyle name="Millares 2 2 5 3 3 2" xfId="26239"/>
    <cellStyle name="Millares 2 2 5 3 4" xfId="18093"/>
    <cellStyle name="Millares 2 2 5 4" xfId="5686"/>
    <cellStyle name="Millares 2 2 5 4 2" xfId="13832"/>
    <cellStyle name="Millares 2 2 5 4 2 2" xfId="30128"/>
    <cellStyle name="Millares 2 2 5 4 3" xfId="21982"/>
    <cellStyle name="Millares 2 2 5 5" xfId="8533"/>
    <cellStyle name="Millares 2 2 5 5 2" xfId="24829"/>
    <cellStyle name="Millares 2 2 5 6" xfId="16683"/>
    <cellStyle name="Millares 2 2 6" xfId="748"/>
    <cellStyle name="Millares 2 2 6 2" xfId="2158"/>
    <cellStyle name="Millares 2 2 6 2 2" xfId="7457"/>
    <cellStyle name="Millares 2 2 6 2 2 2" xfId="15603"/>
    <cellStyle name="Millares 2 2 6 2 2 2 2" xfId="31899"/>
    <cellStyle name="Millares 2 2 6 2 2 3" xfId="23753"/>
    <cellStyle name="Millares 2 2 6 2 3" xfId="10304"/>
    <cellStyle name="Millares 2 2 6 2 3 2" xfId="26600"/>
    <cellStyle name="Millares 2 2 6 2 4" xfId="18454"/>
    <cellStyle name="Millares 2 2 6 3" xfId="6047"/>
    <cellStyle name="Millares 2 2 6 3 2" xfId="14193"/>
    <cellStyle name="Millares 2 2 6 3 2 2" xfId="30489"/>
    <cellStyle name="Millares 2 2 6 3 3" xfId="22343"/>
    <cellStyle name="Millares 2 2 6 4" xfId="8894"/>
    <cellStyle name="Millares 2 2 6 4 2" xfId="25190"/>
    <cellStyle name="Millares 2 2 6 5" xfId="17044"/>
    <cellStyle name="Millares 2 2 7" xfId="1453"/>
    <cellStyle name="Millares 2 2 7 2" xfId="6752"/>
    <cellStyle name="Millares 2 2 7 2 2" xfId="14898"/>
    <cellStyle name="Millares 2 2 7 2 2 2" xfId="31194"/>
    <cellStyle name="Millares 2 2 7 2 3" xfId="23048"/>
    <cellStyle name="Millares 2 2 7 3" xfId="9599"/>
    <cellStyle name="Millares 2 2 7 3 2" xfId="25895"/>
    <cellStyle name="Millares 2 2 7 4" xfId="17749"/>
    <cellStyle name="Millares 2 2 8" xfId="5342"/>
    <cellStyle name="Millares 2 2 8 2" xfId="13488"/>
    <cellStyle name="Millares 2 2 8 2 2" xfId="29784"/>
    <cellStyle name="Millares 2 2 8 3" xfId="21638"/>
    <cellStyle name="Millares 2 2 9" xfId="8189"/>
    <cellStyle name="Millares 2 2 9 2" xfId="24485"/>
    <cellStyle name="Millares 2 3" xfId="64"/>
    <cellStyle name="Millares 2 3 2" xfId="154"/>
    <cellStyle name="Millares 2 3 2 2" xfId="498"/>
    <cellStyle name="Millares 2 3 2 2 2" xfId="1204"/>
    <cellStyle name="Millares 2 3 2 2 2 2" xfId="2614"/>
    <cellStyle name="Millares 2 3 2 2 2 2 2" xfId="7913"/>
    <cellStyle name="Millares 2 3 2 2 2 2 2 2" xfId="16059"/>
    <cellStyle name="Millares 2 3 2 2 2 2 2 2 2" xfId="32355"/>
    <cellStyle name="Millares 2 3 2 2 2 2 2 3" xfId="24209"/>
    <cellStyle name="Millares 2 3 2 2 2 2 3" xfId="10760"/>
    <cellStyle name="Millares 2 3 2 2 2 2 3 2" xfId="27056"/>
    <cellStyle name="Millares 2 3 2 2 2 2 4" xfId="18910"/>
    <cellStyle name="Millares 2 3 2 2 2 3" xfId="6503"/>
    <cellStyle name="Millares 2 3 2 2 2 3 2" xfId="14649"/>
    <cellStyle name="Millares 2 3 2 2 2 3 2 2" xfId="30945"/>
    <cellStyle name="Millares 2 3 2 2 2 3 3" xfId="22799"/>
    <cellStyle name="Millares 2 3 2 2 2 4" xfId="9350"/>
    <cellStyle name="Millares 2 3 2 2 2 4 2" xfId="25646"/>
    <cellStyle name="Millares 2 3 2 2 2 5" xfId="17500"/>
    <cellStyle name="Millares 2 3 2 2 3" xfId="1909"/>
    <cellStyle name="Millares 2 3 2 2 3 2" xfId="7208"/>
    <cellStyle name="Millares 2 3 2 2 3 2 2" xfId="15354"/>
    <cellStyle name="Millares 2 3 2 2 3 2 2 2" xfId="31650"/>
    <cellStyle name="Millares 2 3 2 2 3 2 3" xfId="23504"/>
    <cellStyle name="Millares 2 3 2 2 3 3" xfId="10055"/>
    <cellStyle name="Millares 2 3 2 2 3 3 2" xfId="26351"/>
    <cellStyle name="Millares 2 3 2 2 3 4" xfId="18205"/>
    <cellStyle name="Millares 2 3 2 2 4" xfId="5798"/>
    <cellStyle name="Millares 2 3 2 2 4 2" xfId="13944"/>
    <cellStyle name="Millares 2 3 2 2 4 2 2" xfId="30240"/>
    <cellStyle name="Millares 2 3 2 2 4 3" xfId="22094"/>
    <cellStyle name="Millares 2 3 2 2 5" xfId="8645"/>
    <cellStyle name="Millares 2 3 2 2 5 2" xfId="24941"/>
    <cellStyle name="Millares 2 3 2 2 6" xfId="16795"/>
    <cellStyle name="Millares 2 3 2 3" xfId="860"/>
    <cellStyle name="Millares 2 3 2 3 2" xfId="2270"/>
    <cellStyle name="Millares 2 3 2 3 2 2" xfId="7569"/>
    <cellStyle name="Millares 2 3 2 3 2 2 2" xfId="15715"/>
    <cellStyle name="Millares 2 3 2 3 2 2 2 2" xfId="32011"/>
    <cellStyle name="Millares 2 3 2 3 2 2 3" xfId="23865"/>
    <cellStyle name="Millares 2 3 2 3 2 3" xfId="10416"/>
    <cellStyle name="Millares 2 3 2 3 2 3 2" xfId="26712"/>
    <cellStyle name="Millares 2 3 2 3 2 4" xfId="18566"/>
    <cellStyle name="Millares 2 3 2 3 3" xfId="6159"/>
    <cellStyle name="Millares 2 3 2 3 3 2" xfId="14305"/>
    <cellStyle name="Millares 2 3 2 3 3 2 2" xfId="30601"/>
    <cellStyle name="Millares 2 3 2 3 3 3" xfId="22455"/>
    <cellStyle name="Millares 2 3 2 3 4" xfId="9006"/>
    <cellStyle name="Millares 2 3 2 3 4 2" xfId="25302"/>
    <cellStyle name="Millares 2 3 2 3 5" xfId="17156"/>
    <cellStyle name="Millares 2 3 2 4" xfId="1565"/>
    <cellStyle name="Millares 2 3 2 4 2" xfId="6864"/>
    <cellStyle name="Millares 2 3 2 4 2 2" xfId="15010"/>
    <cellStyle name="Millares 2 3 2 4 2 2 2" xfId="31306"/>
    <cellStyle name="Millares 2 3 2 4 2 3" xfId="23160"/>
    <cellStyle name="Millares 2 3 2 4 3" xfId="9711"/>
    <cellStyle name="Millares 2 3 2 4 3 2" xfId="26007"/>
    <cellStyle name="Millares 2 3 2 4 4" xfId="17861"/>
    <cellStyle name="Millares 2 3 2 5" xfId="5454"/>
    <cellStyle name="Millares 2 3 2 5 2" xfId="13600"/>
    <cellStyle name="Millares 2 3 2 5 2 2" xfId="29896"/>
    <cellStyle name="Millares 2 3 2 5 3" xfId="21750"/>
    <cellStyle name="Millares 2 3 2 6" xfId="8301"/>
    <cellStyle name="Millares 2 3 2 6 2" xfId="24597"/>
    <cellStyle name="Millares 2 3 2 7" xfId="16451"/>
    <cellStyle name="Millares 2 3 3" xfId="318"/>
    <cellStyle name="Millares 2 3 3 2" xfId="662"/>
    <cellStyle name="Millares 2 3 3 2 2" xfId="1368"/>
    <cellStyle name="Millares 2 3 3 2 2 2" xfId="2778"/>
    <cellStyle name="Millares 2 3 3 2 2 2 2" xfId="8077"/>
    <cellStyle name="Millares 2 3 3 2 2 2 2 2" xfId="16223"/>
    <cellStyle name="Millares 2 3 3 2 2 2 2 2 2" xfId="32519"/>
    <cellStyle name="Millares 2 3 3 2 2 2 2 3" xfId="24373"/>
    <cellStyle name="Millares 2 3 3 2 2 2 3" xfId="10924"/>
    <cellStyle name="Millares 2 3 3 2 2 2 3 2" xfId="27220"/>
    <cellStyle name="Millares 2 3 3 2 2 2 4" xfId="19074"/>
    <cellStyle name="Millares 2 3 3 2 2 3" xfId="6667"/>
    <cellStyle name="Millares 2 3 3 2 2 3 2" xfId="14813"/>
    <cellStyle name="Millares 2 3 3 2 2 3 2 2" xfId="31109"/>
    <cellStyle name="Millares 2 3 3 2 2 3 3" xfId="22963"/>
    <cellStyle name="Millares 2 3 3 2 2 4" xfId="9514"/>
    <cellStyle name="Millares 2 3 3 2 2 4 2" xfId="25810"/>
    <cellStyle name="Millares 2 3 3 2 2 5" xfId="17664"/>
    <cellStyle name="Millares 2 3 3 2 3" xfId="2073"/>
    <cellStyle name="Millares 2 3 3 2 3 2" xfId="7372"/>
    <cellStyle name="Millares 2 3 3 2 3 2 2" xfId="15518"/>
    <cellStyle name="Millares 2 3 3 2 3 2 2 2" xfId="31814"/>
    <cellStyle name="Millares 2 3 3 2 3 2 3" xfId="23668"/>
    <cellStyle name="Millares 2 3 3 2 3 3" xfId="10219"/>
    <cellStyle name="Millares 2 3 3 2 3 3 2" xfId="26515"/>
    <cellStyle name="Millares 2 3 3 2 3 4" xfId="18369"/>
    <cellStyle name="Millares 2 3 3 2 4" xfId="5962"/>
    <cellStyle name="Millares 2 3 3 2 4 2" xfId="14108"/>
    <cellStyle name="Millares 2 3 3 2 4 2 2" xfId="30404"/>
    <cellStyle name="Millares 2 3 3 2 4 3" xfId="22258"/>
    <cellStyle name="Millares 2 3 3 2 5" xfId="8809"/>
    <cellStyle name="Millares 2 3 3 2 5 2" xfId="25105"/>
    <cellStyle name="Millares 2 3 3 2 6" xfId="16959"/>
    <cellStyle name="Millares 2 3 3 3" xfId="1024"/>
    <cellStyle name="Millares 2 3 3 3 2" xfId="2434"/>
    <cellStyle name="Millares 2 3 3 3 2 2" xfId="7733"/>
    <cellStyle name="Millares 2 3 3 3 2 2 2" xfId="15879"/>
    <cellStyle name="Millares 2 3 3 3 2 2 2 2" xfId="32175"/>
    <cellStyle name="Millares 2 3 3 3 2 2 3" xfId="24029"/>
    <cellStyle name="Millares 2 3 3 3 2 3" xfId="10580"/>
    <cellStyle name="Millares 2 3 3 3 2 3 2" xfId="26876"/>
    <cellStyle name="Millares 2 3 3 3 2 4" xfId="18730"/>
    <cellStyle name="Millares 2 3 3 3 3" xfId="6323"/>
    <cellStyle name="Millares 2 3 3 3 3 2" xfId="14469"/>
    <cellStyle name="Millares 2 3 3 3 3 2 2" xfId="30765"/>
    <cellStyle name="Millares 2 3 3 3 3 3" xfId="22619"/>
    <cellStyle name="Millares 2 3 3 3 4" xfId="9170"/>
    <cellStyle name="Millares 2 3 3 3 4 2" xfId="25466"/>
    <cellStyle name="Millares 2 3 3 3 5" xfId="17320"/>
    <cellStyle name="Millares 2 3 3 4" xfId="1729"/>
    <cellStyle name="Millares 2 3 3 4 2" xfId="7028"/>
    <cellStyle name="Millares 2 3 3 4 2 2" xfId="15174"/>
    <cellStyle name="Millares 2 3 3 4 2 2 2" xfId="31470"/>
    <cellStyle name="Millares 2 3 3 4 2 3" xfId="23324"/>
    <cellStyle name="Millares 2 3 3 4 3" xfId="9875"/>
    <cellStyle name="Millares 2 3 3 4 3 2" xfId="26171"/>
    <cellStyle name="Millares 2 3 3 4 4" xfId="18025"/>
    <cellStyle name="Millares 2 3 3 5" xfId="5618"/>
    <cellStyle name="Millares 2 3 3 5 2" xfId="13764"/>
    <cellStyle name="Millares 2 3 3 5 2 2" xfId="30060"/>
    <cellStyle name="Millares 2 3 3 5 3" xfId="21914"/>
    <cellStyle name="Millares 2 3 3 6" xfId="8465"/>
    <cellStyle name="Millares 2 3 3 6 2" xfId="24761"/>
    <cellStyle name="Millares 2 3 3 7" xfId="16615"/>
    <cellStyle name="Millares 2 3 4" xfId="408"/>
    <cellStyle name="Millares 2 3 4 2" xfId="1114"/>
    <cellStyle name="Millares 2 3 4 2 2" xfId="2524"/>
    <cellStyle name="Millares 2 3 4 2 2 2" xfId="7823"/>
    <cellStyle name="Millares 2 3 4 2 2 2 2" xfId="15969"/>
    <cellStyle name="Millares 2 3 4 2 2 2 2 2" xfId="32265"/>
    <cellStyle name="Millares 2 3 4 2 2 2 3" xfId="24119"/>
    <cellStyle name="Millares 2 3 4 2 2 3" xfId="10670"/>
    <cellStyle name="Millares 2 3 4 2 2 3 2" xfId="26966"/>
    <cellStyle name="Millares 2 3 4 2 2 4" xfId="18820"/>
    <cellStyle name="Millares 2 3 4 2 3" xfId="6413"/>
    <cellStyle name="Millares 2 3 4 2 3 2" xfId="14559"/>
    <cellStyle name="Millares 2 3 4 2 3 2 2" xfId="30855"/>
    <cellStyle name="Millares 2 3 4 2 3 3" xfId="22709"/>
    <cellStyle name="Millares 2 3 4 2 4" xfId="9260"/>
    <cellStyle name="Millares 2 3 4 2 4 2" xfId="25556"/>
    <cellStyle name="Millares 2 3 4 2 5" xfId="17410"/>
    <cellStyle name="Millares 2 3 4 3" xfId="1819"/>
    <cellStyle name="Millares 2 3 4 3 2" xfId="7118"/>
    <cellStyle name="Millares 2 3 4 3 2 2" xfId="15264"/>
    <cellStyle name="Millares 2 3 4 3 2 2 2" xfId="31560"/>
    <cellStyle name="Millares 2 3 4 3 2 3" xfId="23414"/>
    <cellStyle name="Millares 2 3 4 3 3" xfId="9965"/>
    <cellStyle name="Millares 2 3 4 3 3 2" xfId="26261"/>
    <cellStyle name="Millares 2 3 4 3 4" xfId="18115"/>
    <cellStyle name="Millares 2 3 4 4" xfId="5708"/>
    <cellStyle name="Millares 2 3 4 4 2" xfId="13854"/>
    <cellStyle name="Millares 2 3 4 4 2 2" xfId="30150"/>
    <cellStyle name="Millares 2 3 4 4 3" xfId="22004"/>
    <cellStyle name="Millares 2 3 4 5" xfId="8555"/>
    <cellStyle name="Millares 2 3 4 5 2" xfId="24851"/>
    <cellStyle name="Millares 2 3 4 6" xfId="16705"/>
    <cellStyle name="Millares 2 3 5" xfId="770"/>
    <cellStyle name="Millares 2 3 5 2" xfId="2180"/>
    <cellStyle name="Millares 2 3 5 2 2" xfId="7479"/>
    <cellStyle name="Millares 2 3 5 2 2 2" xfId="15625"/>
    <cellStyle name="Millares 2 3 5 2 2 2 2" xfId="31921"/>
    <cellStyle name="Millares 2 3 5 2 2 3" xfId="23775"/>
    <cellStyle name="Millares 2 3 5 2 3" xfId="10326"/>
    <cellStyle name="Millares 2 3 5 2 3 2" xfId="26622"/>
    <cellStyle name="Millares 2 3 5 2 4" xfId="18476"/>
    <cellStyle name="Millares 2 3 5 3" xfId="6069"/>
    <cellStyle name="Millares 2 3 5 3 2" xfId="14215"/>
    <cellStyle name="Millares 2 3 5 3 2 2" xfId="30511"/>
    <cellStyle name="Millares 2 3 5 3 3" xfId="22365"/>
    <cellStyle name="Millares 2 3 5 4" xfId="8916"/>
    <cellStyle name="Millares 2 3 5 4 2" xfId="25212"/>
    <cellStyle name="Millares 2 3 5 5" xfId="17066"/>
    <cellStyle name="Millares 2 3 6" xfId="1475"/>
    <cellStyle name="Millares 2 3 6 2" xfId="6774"/>
    <cellStyle name="Millares 2 3 6 2 2" xfId="14920"/>
    <cellStyle name="Millares 2 3 6 2 2 2" xfId="31216"/>
    <cellStyle name="Millares 2 3 6 2 3" xfId="23070"/>
    <cellStyle name="Millares 2 3 6 3" xfId="9621"/>
    <cellStyle name="Millares 2 3 6 3 2" xfId="25917"/>
    <cellStyle name="Millares 2 3 6 4" xfId="17771"/>
    <cellStyle name="Millares 2 3 7" xfId="5364"/>
    <cellStyle name="Millares 2 3 7 2" xfId="13510"/>
    <cellStyle name="Millares 2 3 7 2 2" xfId="29806"/>
    <cellStyle name="Millares 2 3 7 3" xfId="21660"/>
    <cellStyle name="Millares 2 3 8" xfId="8211"/>
    <cellStyle name="Millares 2 3 8 2" xfId="24507"/>
    <cellStyle name="Millares 2 3 9" xfId="16361"/>
    <cellStyle name="Millares 2 4" xfId="110"/>
    <cellStyle name="Millares 2 4 2" xfId="454"/>
    <cellStyle name="Millares 2 4 2 2" xfId="1160"/>
    <cellStyle name="Millares 2 4 2 2 2" xfId="2570"/>
    <cellStyle name="Millares 2 4 2 2 2 2" xfId="7869"/>
    <cellStyle name="Millares 2 4 2 2 2 2 2" xfId="16015"/>
    <cellStyle name="Millares 2 4 2 2 2 2 2 2" xfId="32311"/>
    <cellStyle name="Millares 2 4 2 2 2 2 3" xfId="24165"/>
    <cellStyle name="Millares 2 4 2 2 2 3" xfId="10716"/>
    <cellStyle name="Millares 2 4 2 2 2 3 2" xfId="27012"/>
    <cellStyle name="Millares 2 4 2 2 2 4" xfId="18866"/>
    <cellStyle name="Millares 2 4 2 2 3" xfId="6459"/>
    <cellStyle name="Millares 2 4 2 2 3 2" xfId="14605"/>
    <cellStyle name="Millares 2 4 2 2 3 2 2" xfId="30901"/>
    <cellStyle name="Millares 2 4 2 2 3 3" xfId="22755"/>
    <cellStyle name="Millares 2 4 2 2 4" xfId="9306"/>
    <cellStyle name="Millares 2 4 2 2 4 2" xfId="25602"/>
    <cellStyle name="Millares 2 4 2 2 5" xfId="17456"/>
    <cellStyle name="Millares 2 4 2 3" xfId="1865"/>
    <cellStyle name="Millares 2 4 2 3 2" xfId="7164"/>
    <cellStyle name="Millares 2 4 2 3 2 2" xfId="15310"/>
    <cellStyle name="Millares 2 4 2 3 2 2 2" xfId="31606"/>
    <cellStyle name="Millares 2 4 2 3 2 3" xfId="23460"/>
    <cellStyle name="Millares 2 4 2 3 3" xfId="10011"/>
    <cellStyle name="Millares 2 4 2 3 3 2" xfId="26307"/>
    <cellStyle name="Millares 2 4 2 3 4" xfId="18161"/>
    <cellStyle name="Millares 2 4 2 4" xfId="5754"/>
    <cellStyle name="Millares 2 4 2 4 2" xfId="13900"/>
    <cellStyle name="Millares 2 4 2 4 2 2" xfId="30196"/>
    <cellStyle name="Millares 2 4 2 4 3" xfId="22050"/>
    <cellStyle name="Millares 2 4 2 5" xfId="8601"/>
    <cellStyle name="Millares 2 4 2 5 2" xfId="24897"/>
    <cellStyle name="Millares 2 4 2 6" xfId="16751"/>
    <cellStyle name="Millares 2 4 3" xfId="816"/>
    <cellStyle name="Millares 2 4 3 2" xfId="2226"/>
    <cellStyle name="Millares 2 4 3 2 2" xfId="7525"/>
    <cellStyle name="Millares 2 4 3 2 2 2" xfId="15671"/>
    <cellStyle name="Millares 2 4 3 2 2 2 2" xfId="31967"/>
    <cellStyle name="Millares 2 4 3 2 2 3" xfId="23821"/>
    <cellStyle name="Millares 2 4 3 2 3" xfId="10372"/>
    <cellStyle name="Millares 2 4 3 2 3 2" xfId="26668"/>
    <cellStyle name="Millares 2 4 3 2 4" xfId="18522"/>
    <cellStyle name="Millares 2 4 3 3" xfId="6115"/>
    <cellStyle name="Millares 2 4 3 3 2" xfId="14261"/>
    <cellStyle name="Millares 2 4 3 3 2 2" xfId="30557"/>
    <cellStyle name="Millares 2 4 3 3 3" xfId="22411"/>
    <cellStyle name="Millares 2 4 3 4" xfId="8962"/>
    <cellStyle name="Millares 2 4 3 4 2" xfId="25258"/>
    <cellStyle name="Millares 2 4 3 5" xfId="17112"/>
    <cellStyle name="Millares 2 4 4" xfId="1521"/>
    <cellStyle name="Millares 2 4 4 2" xfId="6820"/>
    <cellStyle name="Millares 2 4 4 2 2" xfId="14966"/>
    <cellStyle name="Millares 2 4 4 2 2 2" xfId="31262"/>
    <cellStyle name="Millares 2 4 4 2 3" xfId="23116"/>
    <cellStyle name="Millares 2 4 4 3" xfId="9667"/>
    <cellStyle name="Millares 2 4 4 3 2" xfId="25963"/>
    <cellStyle name="Millares 2 4 4 4" xfId="17817"/>
    <cellStyle name="Millares 2 4 5" xfId="5410"/>
    <cellStyle name="Millares 2 4 5 2" xfId="13556"/>
    <cellStyle name="Millares 2 4 5 2 2" xfId="29852"/>
    <cellStyle name="Millares 2 4 5 3" xfId="21706"/>
    <cellStyle name="Millares 2 4 6" xfId="8257"/>
    <cellStyle name="Millares 2 4 6 2" xfId="24553"/>
    <cellStyle name="Millares 2 4 7" xfId="16407"/>
    <cellStyle name="Millares 2 5" xfId="274"/>
    <cellStyle name="Millares 2 5 2" xfId="618"/>
    <cellStyle name="Millares 2 5 2 2" xfId="1324"/>
    <cellStyle name="Millares 2 5 2 2 2" xfId="2734"/>
    <cellStyle name="Millares 2 5 2 2 2 2" xfId="8033"/>
    <cellStyle name="Millares 2 5 2 2 2 2 2" xfId="16179"/>
    <cellStyle name="Millares 2 5 2 2 2 2 2 2" xfId="32475"/>
    <cellStyle name="Millares 2 5 2 2 2 2 3" xfId="24329"/>
    <cellStyle name="Millares 2 5 2 2 2 3" xfId="10880"/>
    <cellStyle name="Millares 2 5 2 2 2 3 2" xfId="27176"/>
    <cellStyle name="Millares 2 5 2 2 2 4" xfId="19030"/>
    <cellStyle name="Millares 2 5 2 2 3" xfId="6623"/>
    <cellStyle name="Millares 2 5 2 2 3 2" xfId="14769"/>
    <cellStyle name="Millares 2 5 2 2 3 2 2" xfId="31065"/>
    <cellStyle name="Millares 2 5 2 2 3 3" xfId="22919"/>
    <cellStyle name="Millares 2 5 2 2 4" xfId="9470"/>
    <cellStyle name="Millares 2 5 2 2 4 2" xfId="25766"/>
    <cellStyle name="Millares 2 5 2 2 5" xfId="17620"/>
    <cellStyle name="Millares 2 5 2 3" xfId="2029"/>
    <cellStyle name="Millares 2 5 2 3 2" xfId="7328"/>
    <cellStyle name="Millares 2 5 2 3 2 2" xfId="15474"/>
    <cellStyle name="Millares 2 5 2 3 2 2 2" xfId="31770"/>
    <cellStyle name="Millares 2 5 2 3 2 3" xfId="23624"/>
    <cellStyle name="Millares 2 5 2 3 3" xfId="10175"/>
    <cellStyle name="Millares 2 5 2 3 3 2" xfId="26471"/>
    <cellStyle name="Millares 2 5 2 3 4" xfId="18325"/>
    <cellStyle name="Millares 2 5 2 4" xfId="5918"/>
    <cellStyle name="Millares 2 5 2 4 2" xfId="14064"/>
    <cellStyle name="Millares 2 5 2 4 2 2" xfId="30360"/>
    <cellStyle name="Millares 2 5 2 4 3" xfId="22214"/>
    <cellStyle name="Millares 2 5 2 5" xfId="8765"/>
    <cellStyle name="Millares 2 5 2 5 2" xfId="25061"/>
    <cellStyle name="Millares 2 5 2 6" xfId="16915"/>
    <cellStyle name="Millares 2 5 3" xfId="980"/>
    <cellStyle name="Millares 2 5 3 2" xfId="2390"/>
    <cellStyle name="Millares 2 5 3 2 2" xfId="7689"/>
    <cellStyle name="Millares 2 5 3 2 2 2" xfId="15835"/>
    <cellStyle name="Millares 2 5 3 2 2 2 2" xfId="32131"/>
    <cellStyle name="Millares 2 5 3 2 2 3" xfId="23985"/>
    <cellStyle name="Millares 2 5 3 2 3" xfId="10536"/>
    <cellStyle name="Millares 2 5 3 2 3 2" xfId="26832"/>
    <cellStyle name="Millares 2 5 3 2 4" xfId="18686"/>
    <cellStyle name="Millares 2 5 3 3" xfId="6279"/>
    <cellStyle name="Millares 2 5 3 3 2" xfId="14425"/>
    <cellStyle name="Millares 2 5 3 3 2 2" xfId="30721"/>
    <cellStyle name="Millares 2 5 3 3 3" xfId="22575"/>
    <cellStyle name="Millares 2 5 3 4" xfId="9126"/>
    <cellStyle name="Millares 2 5 3 4 2" xfId="25422"/>
    <cellStyle name="Millares 2 5 3 5" xfId="17276"/>
    <cellStyle name="Millares 2 5 4" xfId="1685"/>
    <cellStyle name="Millares 2 5 4 2" xfId="6984"/>
    <cellStyle name="Millares 2 5 4 2 2" xfId="15130"/>
    <cellStyle name="Millares 2 5 4 2 2 2" xfId="31426"/>
    <cellStyle name="Millares 2 5 4 2 3" xfId="23280"/>
    <cellStyle name="Millares 2 5 4 3" xfId="9831"/>
    <cellStyle name="Millares 2 5 4 3 2" xfId="26127"/>
    <cellStyle name="Millares 2 5 4 4" xfId="17981"/>
    <cellStyle name="Millares 2 5 5" xfId="5574"/>
    <cellStyle name="Millares 2 5 5 2" xfId="13720"/>
    <cellStyle name="Millares 2 5 5 2 2" xfId="30016"/>
    <cellStyle name="Millares 2 5 5 3" xfId="21870"/>
    <cellStyle name="Millares 2 5 6" xfId="8421"/>
    <cellStyle name="Millares 2 5 6 2" xfId="24717"/>
    <cellStyle name="Millares 2 5 7" xfId="16571"/>
    <cellStyle name="Millares 2 6" xfId="364"/>
    <cellStyle name="Millares 2 6 2" xfId="1070"/>
    <cellStyle name="Millares 2 6 2 2" xfId="2480"/>
    <cellStyle name="Millares 2 6 2 2 2" xfId="7779"/>
    <cellStyle name="Millares 2 6 2 2 2 2" xfId="15925"/>
    <cellStyle name="Millares 2 6 2 2 2 2 2" xfId="32221"/>
    <cellStyle name="Millares 2 6 2 2 2 3" xfId="24075"/>
    <cellStyle name="Millares 2 6 2 2 3" xfId="10626"/>
    <cellStyle name="Millares 2 6 2 2 3 2" xfId="26922"/>
    <cellStyle name="Millares 2 6 2 2 4" xfId="18776"/>
    <cellStyle name="Millares 2 6 2 3" xfId="6369"/>
    <cellStyle name="Millares 2 6 2 3 2" xfId="14515"/>
    <cellStyle name="Millares 2 6 2 3 2 2" xfId="30811"/>
    <cellStyle name="Millares 2 6 2 3 3" xfId="22665"/>
    <cellStyle name="Millares 2 6 2 4" xfId="9216"/>
    <cellStyle name="Millares 2 6 2 4 2" xfId="25512"/>
    <cellStyle name="Millares 2 6 2 5" xfId="17366"/>
    <cellStyle name="Millares 2 6 3" xfId="1775"/>
    <cellStyle name="Millares 2 6 3 2" xfId="7074"/>
    <cellStyle name="Millares 2 6 3 2 2" xfId="15220"/>
    <cellStyle name="Millares 2 6 3 2 2 2" xfId="31516"/>
    <cellStyle name="Millares 2 6 3 2 3" xfId="23370"/>
    <cellStyle name="Millares 2 6 3 3" xfId="9921"/>
    <cellStyle name="Millares 2 6 3 3 2" xfId="26217"/>
    <cellStyle name="Millares 2 6 3 4" xfId="18071"/>
    <cellStyle name="Millares 2 6 4" xfId="5664"/>
    <cellStyle name="Millares 2 6 4 2" xfId="13810"/>
    <cellStyle name="Millares 2 6 4 2 2" xfId="30106"/>
    <cellStyle name="Millares 2 6 4 3" xfId="21960"/>
    <cellStyle name="Millares 2 6 5" xfId="8511"/>
    <cellStyle name="Millares 2 6 5 2" xfId="24807"/>
    <cellStyle name="Millares 2 6 6" xfId="16661"/>
    <cellStyle name="Millares 2 7" xfId="726"/>
    <cellStyle name="Millares 2 7 2" xfId="2136"/>
    <cellStyle name="Millares 2 7 2 2" xfId="7435"/>
    <cellStyle name="Millares 2 7 2 2 2" xfId="15581"/>
    <cellStyle name="Millares 2 7 2 2 2 2" xfId="31877"/>
    <cellStyle name="Millares 2 7 2 2 3" xfId="23731"/>
    <cellStyle name="Millares 2 7 2 3" xfId="10282"/>
    <cellStyle name="Millares 2 7 2 3 2" xfId="26578"/>
    <cellStyle name="Millares 2 7 2 4" xfId="18432"/>
    <cellStyle name="Millares 2 7 3" xfId="6025"/>
    <cellStyle name="Millares 2 7 3 2" xfId="14171"/>
    <cellStyle name="Millares 2 7 3 2 2" xfId="30467"/>
    <cellStyle name="Millares 2 7 3 3" xfId="22321"/>
    <cellStyle name="Millares 2 7 4" xfId="8872"/>
    <cellStyle name="Millares 2 7 4 2" xfId="25168"/>
    <cellStyle name="Millares 2 7 5" xfId="17022"/>
    <cellStyle name="Millares 2 8" xfId="1431"/>
    <cellStyle name="Millares 2 8 2" xfId="6730"/>
    <cellStyle name="Millares 2 8 2 2" xfId="14876"/>
    <cellStyle name="Millares 2 8 2 2 2" xfId="31172"/>
    <cellStyle name="Millares 2 8 2 3" xfId="23026"/>
    <cellStyle name="Millares 2 8 3" xfId="9577"/>
    <cellStyle name="Millares 2 8 3 2" xfId="25873"/>
    <cellStyle name="Millares 2 8 4" xfId="17727"/>
    <cellStyle name="Millares 2 9" xfId="5320"/>
    <cellStyle name="Millares 2 9 2" xfId="13466"/>
    <cellStyle name="Millares 2 9 2 2" xfId="29762"/>
    <cellStyle name="Millares 2 9 3" xfId="21616"/>
    <cellStyle name="Millares 3" xfId="14"/>
    <cellStyle name="Millares 3 10" xfId="5314"/>
    <cellStyle name="Millares 3 10 2" xfId="13460"/>
    <cellStyle name="Millares 3 10 2 2" xfId="29756"/>
    <cellStyle name="Millares 3 10 3" xfId="21610"/>
    <cellStyle name="Millares 3 11" xfId="8161"/>
    <cellStyle name="Millares 3 11 2" xfId="24457"/>
    <cellStyle name="Millares 3 12" xfId="16311"/>
    <cellStyle name="Millares 3 2" xfId="25"/>
    <cellStyle name="Millares 3 2 10" xfId="8172"/>
    <cellStyle name="Millares 3 2 10 2" xfId="24468"/>
    <cellStyle name="Millares 3 2 11" xfId="16322"/>
    <cellStyle name="Millares 3 2 2" xfId="47"/>
    <cellStyle name="Millares 3 2 2 10" xfId="16344"/>
    <cellStyle name="Millares 3 2 2 2" xfId="91"/>
    <cellStyle name="Millares 3 2 2 2 2" xfId="181"/>
    <cellStyle name="Millares 3 2 2 2 2 2" xfId="525"/>
    <cellStyle name="Millares 3 2 2 2 2 2 2" xfId="1231"/>
    <cellStyle name="Millares 3 2 2 2 2 2 2 2" xfId="2641"/>
    <cellStyle name="Millares 3 2 2 2 2 2 2 2 2" xfId="7940"/>
    <cellStyle name="Millares 3 2 2 2 2 2 2 2 2 2" xfId="16086"/>
    <cellStyle name="Millares 3 2 2 2 2 2 2 2 2 2 2" xfId="32382"/>
    <cellStyle name="Millares 3 2 2 2 2 2 2 2 2 3" xfId="24236"/>
    <cellStyle name="Millares 3 2 2 2 2 2 2 2 3" xfId="10787"/>
    <cellStyle name="Millares 3 2 2 2 2 2 2 2 3 2" xfId="27083"/>
    <cellStyle name="Millares 3 2 2 2 2 2 2 2 4" xfId="18937"/>
    <cellStyle name="Millares 3 2 2 2 2 2 2 3" xfId="6530"/>
    <cellStyle name="Millares 3 2 2 2 2 2 2 3 2" xfId="14676"/>
    <cellStyle name="Millares 3 2 2 2 2 2 2 3 2 2" xfId="30972"/>
    <cellStyle name="Millares 3 2 2 2 2 2 2 3 3" xfId="22826"/>
    <cellStyle name="Millares 3 2 2 2 2 2 2 4" xfId="9377"/>
    <cellStyle name="Millares 3 2 2 2 2 2 2 4 2" xfId="25673"/>
    <cellStyle name="Millares 3 2 2 2 2 2 2 5" xfId="17527"/>
    <cellStyle name="Millares 3 2 2 2 2 2 3" xfId="1936"/>
    <cellStyle name="Millares 3 2 2 2 2 2 3 2" xfId="7235"/>
    <cellStyle name="Millares 3 2 2 2 2 2 3 2 2" xfId="15381"/>
    <cellStyle name="Millares 3 2 2 2 2 2 3 2 2 2" xfId="31677"/>
    <cellStyle name="Millares 3 2 2 2 2 2 3 2 3" xfId="23531"/>
    <cellStyle name="Millares 3 2 2 2 2 2 3 3" xfId="10082"/>
    <cellStyle name="Millares 3 2 2 2 2 2 3 3 2" xfId="26378"/>
    <cellStyle name="Millares 3 2 2 2 2 2 3 4" xfId="18232"/>
    <cellStyle name="Millares 3 2 2 2 2 2 4" xfId="5825"/>
    <cellStyle name="Millares 3 2 2 2 2 2 4 2" xfId="13971"/>
    <cellStyle name="Millares 3 2 2 2 2 2 4 2 2" xfId="30267"/>
    <cellStyle name="Millares 3 2 2 2 2 2 4 3" xfId="22121"/>
    <cellStyle name="Millares 3 2 2 2 2 2 5" xfId="8672"/>
    <cellStyle name="Millares 3 2 2 2 2 2 5 2" xfId="24968"/>
    <cellStyle name="Millares 3 2 2 2 2 2 6" xfId="16822"/>
    <cellStyle name="Millares 3 2 2 2 2 3" xfId="887"/>
    <cellStyle name="Millares 3 2 2 2 2 3 2" xfId="2297"/>
    <cellStyle name="Millares 3 2 2 2 2 3 2 2" xfId="7596"/>
    <cellStyle name="Millares 3 2 2 2 2 3 2 2 2" xfId="15742"/>
    <cellStyle name="Millares 3 2 2 2 2 3 2 2 2 2" xfId="32038"/>
    <cellStyle name="Millares 3 2 2 2 2 3 2 2 3" xfId="23892"/>
    <cellStyle name="Millares 3 2 2 2 2 3 2 3" xfId="10443"/>
    <cellStyle name="Millares 3 2 2 2 2 3 2 3 2" xfId="26739"/>
    <cellStyle name="Millares 3 2 2 2 2 3 2 4" xfId="18593"/>
    <cellStyle name="Millares 3 2 2 2 2 3 3" xfId="6186"/>
    <cellStyle name="Millares 3 2 2 2 2 3 3 2" xfId="14332"/>
    <cellStyle name="Millares 3 2 2 2 2 3 3 2 2" xfId="30628"/>
    <cellStyle name="Millares 3 2 2 2 2 3 3 3" xfId="22482"/>
    <cellStyle name="Millares 3 2 2 2 2 3 4" xfId="9033"/>
    <cellStyle name="Millares 3 2 2 2 2 3 4 2" xfId="25329"/>
    <cellStyle name="Millares 3 2 2 2 2 3 5" xfId="17183"/>
    <cellStyle name="Millares 3 2 2 2 2 4" xfId="1592"/>
    <cellStyle name="Millares 3 2 2 2 2 4 2" xfId="6891"/>
    <cellStyle name="Millares 3 2 2 2 2 4 2 2" xfId="15037"/>
    <cellStyle name="Millares 3 2 2 2 2 4 2 2 2" xfId="31333"/>
    <cellStyle name="Millares 3 2 2 2 2 4 2 3" xfId="23187"/>
    <cellStyle name="Millares 3 2 2 2 2 4 3" xfId="9738"/>
    <cellStyle name="Millares 3 2 2 2 2 4 3 2" xfId="26034"/>
    <cellStyle name="Millares 3 2 2 2 2 4 4" xfId="17888"/>
    <cellStyle name="Millares 3 2 2 2 2 5" xfId="5481"/>
    <cellStyle name="Millares 3 2 2 2 2 5 2" xfId="13627"/>
    <cellStyle name="Millares 3 2 2 2 2 5 2 2" xfId="29923"/>
    <cellStyle name="Millares 3 2 2 2 2 5 3" xfId="21777"/>
    <cellStyle name="Millares 3 2 2 2 2 6" xfId="8328"/>
    <cellStyle name="Millares 3 2 2 2 2 6 2" xfId="24624"/>
    <cellStyle name="Millares 3 2 2 2 2 7" xfId="16478"/>
    <cellStyle name="Millares 3 2 2 2 3" xfId="345"/>
    <cellStyle name="Millares 3 2 2 2 3 2" xfId="689"/>
    <cellStyle name="Millares 3 2 2 2 3 2 2" xfId="1395"/>
    <cellStyle name="Millares 3 2 2 2 3 2 2 2" xfId="2805"/>
    <cellStyle name="Millares 3 2 2 2 3 2 2 2 2" xfId="8104"/>
    <cellStyle name="Millares 3 2 2 2 3 2 2 2 2 2" xfId="16250"/>
    <cellStyle name="Millares 3 2 2 2 3 2 2 2 2 2 2" xfId="32546"/>
    <cellStyle name="Millares 3 2 2 2 3 2 2 2 2 3" xfId="24400"/>
    <cellStyle name="Millares 3 2 2 2 3 2 2 2 3" xfId="10951"/>
    <cellStyle name="Millares 3 2 2 2 3 2 2 2 3 2" xfId="27247"/>
    <cellStyle name="Millares 3 2 2 2 3 2 2 2 4" xfId="19101"/>
    <cellStyle name="Millares 3 2 2 2 3 2 2 3" xfId="6694"/>
    <cellStyle name="Millares 3 2 2 2 3 2 2 3 2" xfId="14840"/>
    <cellStyle name="Millares 3 2 2 2 3 2 2 3 2 2" xfId="31136"/>
    <cellStyle name="Millares 3 2 2 2 3 2 2 3 3" xfId="22990"/>
    <cellStyle name="Millares 3 2 2 2 3 2 2 4" xfId="9541"/>
    <cellStyle name="Millares 3 2 2 2 3 2 2 4 2" xfId="25837"/>
    <cellStyle name="Millares 3 2 2 2 3 2 2 5" xfId="17691"/>
    <cellStyle name="Millares 3 2 2 2 3 2 3" xfId="2100"/>
    <cellStyle name="Millares 3 2 2 2 3 2 3 2" xfId="7399"/>
    <cellStyle name="Millares 3 2 2 2 3 2 3 2 2" xfId="15545"/>
    <cellStyle name="Millares 3 2 2 2 3 2 3 2 2 2" xfId="31841"/>
    <cellStyle name="Millares 3 2 2 2 3 2 3 2 3" xfId="23695"/>
    <cellStyle name="Millares 3 2 2 2 3 2 3 3" xfId="10246"/>
    <cellStyle name="Millares 3 2 2 2 3 2 3 3 2" xfId="26542"/>
    <cellStyle name="Millares 3 2 2 2 3 2 3 4" xfId="18396"/>
    <cellStyle name="Millares 3 2 2 2 3 2 4" xfId="5989"/>
    <cellStyle name="Millares 3 2 2 2 3 2 4 2" xfId="14135"/>
    <cellStyle name="Millares 3 2 2 2 3 2 4 2 2" xfId="30431"/>
    <cellStyle name="Millares 3 2 2 2 3 2 4 3" xfId="22285"/>
    <cellStyle name="Millares 3 2 2 2 3 2 5" xfId="8836"/>
    <cellStyle name="Millares 3 2 2 2 3 2 5 2" xfId="25132"/>
    <cellStyle name="Millares 3 2 2 2 3 2 6" xfId="16986"/>
    <cellStyle name="Millares 3 2 2 2 3 3" xfId="1051"/>
    <cellStyle name="Millares 3 2 2 2 3 3 2" xfId="2461"/>
    <cellStyle name="Millares 3 2 2 2 3 3 2 2" xfId="7760"/>
    <cellStyle name="Millares 3 2 2 2 3 3 2 2 2" xfId="15906"/>
    <cellStyle name="Millares 3 2 2 2 3 3 2 2 2 2" xfId="32202"/>
    <cellStyle name="Millares 3 2 2 2 3 3 2 2 3" xfId="24056"/>
    <cellStyle name="Millares 3 2 2 2 3 3 2 3" xfId="10607"/>
    <cellStyle name="Millares 3 2 2 2 3 3 2 3 2" xfId="26903"/>
    <cellStyle name="Millares 3 2 2 2 3 3 2 4" xfId="18757"/>
    <cellStyle name="Millares 3 2 2 2 3 3 3" xfId="6350"/>
    <cellStyle name="Millares 3 2 2 2 3 3 3 2" xfId="14496"/>
    <cellStyle name="Millares 3 2 2 2 3 3 3 2 2" xfId="30792"/>
    <cellStyle name="Millares 3 2 2 2 3 3 3 3" xfId="22646"/>
    <cellStyle name="Millares 3 2 2 2 3 3 4" xfId="9197"/>
    <cellStyle name="Millares 3 2 2 2 3 3 4 2" xfId="25493"/>
    <cellStyle name="Millares 3 2 2 2 3 3 5" xfId="17347"/>
    <cellStyle name="Millares 3 2 2 2 3 4" xfId="1756"/>
    <cellStyle name="Millares 3 2 2 2 3 4 2" xfId="7055"/>
    <cellStyle name="Millares 3 2 2 2 3 4 2 2" xfId="15201"/>
    <cellStyle name="Millares 3 2 2 2 3 4 2 2 2" xfId="31497"/>
    <cellStyle name="Millares 3 2 2 2 3 4 2 3" xfId="23351"/>
    <cellStyle name="Millares 3 2 2 2 3 4 3" xfId="9902"/>
    <cellStyle name="Millares 3 2 2 2 3 4 3 2" xfId="26198"/>
    <cellStyle name="Millares 3 2 2 2 3 4 4" xfId="18052"/>
    <cellStyle name="Millares 3 2 2 2 3 5" xfId="5645"/>
    <cellStyle name="Millares 3 2 2 2 3 5 2" xfId="13791"/>
    <cellStyle name="Millares 3 2 2 2 3 5 2 2" xfId="30087"/>
    <cellStyle name="Millares 3 2 2 2 3 5 3" xfId="21941"/>
    <cellStyle name="Millares 3 2 2 2 3 6" xfId="8492"/>
    <cellStyle name="Millares 3 2 2 2 3 6 2" xfId="24788"/>
    <cellStyle name="Millares 3 2 2 2 3 7" xfId="16642"/>
    <cellStyle name="Millares 3 2 2 2 4" xfId="435"/>
    <cellStyle name="Millares 3 2 2 2 4 2" xfId="1141"/>
    <cellStyle name="Millares 3 2 2 2 4 2 2" xfId="2551"/>
    <cellStyle name="Millares 3 2 2 2 4 2 2 2" xfId="7850"/>
    <cellStyle name="Millares 3 2 2 2 4 2 2 2 2" xfId="15996"/>
    <cellStyle name="Millares 3 2 2 2 4 2 2 2 2 2" xfId="32292"/>
    <cellStyle name="Millares 3 2 2 2 4 2 2 2 3" xfId="24146"/>
    <cellStyle name="Millares 3 2 2 2 4 2 2 3" xfId="10697"/>
    <cellStyle name="Millares 3 2 2 2 4 2 2 3 2" xfId="26993"/>
    <cellStyle name="Millares 3 2 2 2 4 2 2 4" xfId="18847"/>
    <cellStyle name="Millares 3 2 2 2 4 2 3" xfId="6440"/>
    <cellStyle name="Millares 3 2 2 2 4 2 3 2" xfId="14586"/>
    <cellStyle name="Millares 3 2 2 2 4 2 3 2 2" xfId="30882"/>
    <cellStyle name="Millares 3 2 2 2 4 2 3 3" xfId="22736"/>
    <cellStyle name="Millares 3 2 2 2 4 2 4" xfId="9287"/>
    <cellStyle name="Millares 3 2 2 2 4 2 4 2" xfId="25583"/>
    <cellStyle name="Millares 3 2 2 2 4 2 5" xfId="17437"/>
    <cellStyle name="Millares 3 2 2 2 4 3" xfId="1846"/>
    <cellStyle name="Millares 3 2 2 2 4 3 2" xfId="7145"/>
    <cellStyle name="Millares 3 2 2 2 4 3 2 2" xfId="15291"/>
    <cellStyle name="Millares 3 2 2 2 4 3 2 2 2" xfId="31587"/>
    <cellStyle name="Millares 3 2 2 2 4 3 2 3" xfId="23441"/>
    <cellStyle name="Millares 3 2 2 2 4 3 3" xfId="9992"/>
    <cellStyle name="Millares 3 2 2 2 4 3 3 2" xfId="26288"/>
    <cellStyle name="Millares 3 2 2 2 4 3 4" xfId="18142"/>
    <cellStyle name="Millares 3 2 2 2 4 4" xfId="5735"/>
    <cellStyle name="Millares 3 2 2 2 4 4 2" xfId="13881"/>
    <cellStyle name="Millares 3 2 2 2 4 4 2 2" xfId="30177"/>
    <cellStyle name="Millares 3 2 2 2 4 4 3" xfId="22031"/>
    <cellStyle name="Millares 3 2 2 2 4 5" xfId="8582"/>
    <cellStyle name="Millares 3 2 2 2 4 5 2" xfId="24878"/>
    <cellStyle name="Millares 3 2 2 2 4 6" xfId="16732"/>
    <cellStyle name="Millares 3 2 2 2 5" xfId="797"/>
    <cellStyle name="Millares 3 2 2 2 5 2" xfId="2207"/>
    <cellStyle name="Millares 3 2 2 2 5 2 2" xfId="7506"/>
    <cellStyle name="Millares 3 2 2 2 5 2 2 2" xfId="15652"/>
    <cellStyle name="Millares 3 2 2 2 5 2 2 2 2" xfId="31948"/>
    <cellStyle name="Millares 3 2 2 2 5 2 2 3" xfId="23802"/>
    <cellStyle name="Millares 3 2 2 2 5 2 3" xfId="10353"/>
    <cellStyle name="Millares 3 2 2 2 5 2 3 2" xfId="26649"/>
    <cellStyle name="Millares 3 2 2 2 5 2 4" xfId="18503"/>
    <cellStyle name="Millares 3 2 2 2 5 3" xfId="6096"/>
    <cellStyle name="Millares 3 2 2 2 5 3 2" xfId="14242"/>
    <cellStyle name="Millares 3 2 2 2 5 3 2 2" xfId="30538"/>
    <cellStyle name="Millares 3 2 2 2 5 3 3" xfId="22392"/>
    <cellStyle name="Millares 3 2 2 2 5 4" xfId="8943"/>
    <cellStyle name="Millares 3 2 2 2 5 4 2" xfId="25239"/>
    <cellStyle name="Millares 3 2 2 2 5 5" xfId="17093"/>
    <cellStyle name="Millares 3 2 2 2 6" xfId="1502"/>
    <cellStyle name="Millares 3 2 2 2 6 2" xfId="6801"/>
    <cellStyle name="Millares 3 2 2 2 6 2 2" xfId="14947"/>
    <cellStyle name="Millares 3 2 2 2 6 2 2 2" xfId="31243"/>
    <cellStyle name="Millares 3 2 2 2 6 2 3" xfId="23097"/>
    <cellStyle name="Millares 3 2 2 2 6 3" xfId="9648"/>
    <cellStyle name="Millares 3 2 2 2 6 3 2" xfId="25944"/>
    <cellStyle name="Millares 3 2 2 2 6 4" xfId="17798"/>
    <cellStyle name="Millares 3 2 2 2 7" xfId="5391"/>
    <cellStyle name="Millares 3 2 2 2 7 2" xfId="13537"/>
    <cellStyle name="Millares 3 2 2 2 7 2 2" xfId="29833"/>
    <cellStyle name="Millares 3 2 2 2 7 3" xfId="21687"/>
    <cellStyle name="Millares 3 2 2 2 8" xfId="8238"/>
    <cellStyle name="Millares 3 2 2 2 8 2" xfId="24534"/>
    <cellStyle name="Millares 3 2 2 2 9" xfId="16388"/>
    <cellStyle name="Millares 3 2 2 3" xfId="137"/>
    <cellStyle name="Millares 3 2 2 3 2" xfId="481"/>
    <cellStyle name="Millares 3 2 2 3 2 2" xfId="1187"/>
    <cellStyle name="Millares 3 2 2 3 2 2 2" xfId="2597"/>
    <cellStyle name="Millares 3 2 2 3 2 2 2 2" xfId="7896"/>
    <cellStyle name="Millares 3 2 2 3 2 2 2 2 2" xfId="16042"/>
    <cellStyle name="Millares 3 2 2 3 2 2 2 2 2 2" xfId="32338"/>
    <cellStyle name="Millares 3 2 2 3 2 2 2 2 3" xfId="24192"/>
    <cellStyle name="Millares 3 2 2 3 2 2 2 3" xfId="10743"/>
    <cellStyle name="Millares 3 2 2 3 2 2 2 3 2" xfId="27039"/>
    <cellStyle name="Millares 3 2 2 3 2 2 2 4" xfId="18893"/>
    <cellStyle name="Millares 3 2 2 3 2 2 3" xfId="6486"/>
    <cellStyle name="Millares 3 2 2 3 2 2 3 2" xfId="14632"/>
    <cellStyle name="Millares 3 2 2 3 2 2 3 2 2" xfId="30928"/>
    <cellStyle name="Millares 3 2 2 3 2 2 3 3" xfId="22782"/>
    <cellStyle name="Millares 3 2 2 3 2 2 4" xfId="9333"/>
    <cellStyle name="Millares 3 2 2 3 2 2 4 2" xfId="25629"/>
    <cellStyle name="Millares 3 2 2 3 2 2 5" xfId="17483"/>
    <cellStyle name="Millares 3 2 2 3 2 3" xfId="1892"/>
    <cellStyle name="Millares 3 2 2 3 2 3 2" xfId="7191"/>
    <cellStyle name="Millares 3 2 2 3 2 3 2 2" xfId="15337"/>
    <cellStyle name="Millares 3 2 2 3 2 3 2 2 2" xfId="31633"/>
    <cellStyle name="Millares 3 2 2 3 2 3 2 3" xfId="23487"/>
    <cellStyle name="Millares 3 2 2 3 2 3 3" xfId="10038"/>
    <cellStyle name="Millares 3 2 2 3 2 3 3 2" xfId="26334"/>
    <cellStyle name="Millares 3 2 2 3 2 3 4" xfId="18188"/>
    <cellStyle name="Millares 3 2 2 3 2 4" xfId="5781"/>
    <cellStyle name="Millares 3 2 2 3 2 4 2" xfId="13927"/>
    <cellStyle name="Millares 3 2 2 3 2 4 2 2" xfId="30223"/>
    <cellStyle name="Millares 3 2 2 3 2 4 3" xfId="22077"/>
    <cellStyle name="Millares 3 2 2 3 2 5" xfId="8628"/>
    <cellStyle name="Millares 3 2 2 3 2 5 2" xfId="24924"/>
    <cellStyle name="Millares 3 2 2 3 2 6" xfId="16778"/>
    <cellStyle name="Millares 3 2 2 3 3" xfId="843"/>
    <cellStyle name="Millares 3 2 2 3 3 2" xfId="2253"/>
    <cellStyle name="Millares 3 2 2 3 3 2 2" xfId="7552"/>
    <cellStyle name="Millares 3 2 2 3 3 2 2 2" xfId="15698"/>
    <cellStyle name="Millares 3 2 2 3 3 2 2 2 2" xfId="31994"/>
    <cellStyle name="Millares 3 2 2 3 3 2 2 3" xfId="23848"/>
    <cellStyle name="Millares 3 2 2 3 3 2 3" xfId="10399"/>
    <cellStyle name="Millares 3 2 2 3 3 2 3 2" xfId="26695"/>
    <cellStyle name="Millares 3 2 2 3 3 2 4" xfId="18549"/>
    <cellStyle name="Millares 3 2 2 3 3 3" xfId="6142"/>
    <cellStyle name="Millares 3 2 2 3 3 3 2" xfId="14288"/>
    <cellStyle name="Millares 3 2 2 3 3 3 2 2" xfId="30584"/>
    <cellStyle name="Millares 3 2 2 3 3 3 3" xfId="22438"/>
    <cellStyle name="Millares 3 2 2 3 3 4" xfId="8989"/>
    <cellStyle name="Millares 3 2 2 3 3 4 2" xfId="25285"/>
    <cellStyle name="Millares 3 2 2 3 3 5" xfId="17139"/>
    <cellStyle name="Millares 3 2 2 3 4" xfId="1548"/>
    <cellStyle name="Millares 3 2 2 3 4 2" xfId="6847"/>
    <cellStyle name="Millares 3 2 2 3 4 2 2" xfId="14993"/>
    <cellStyle name="Millares 3 2 2 3 4 2 2 2" xfId="31289"/>
    <cellStyle name="Millares 3 2 2 3 4 2 3" xfId="23143"/>
    <cellStyle name="Millares 3 2 2 3 4 3" xfId="9694"/>
    <cellStyle name="Millares 3 2 2 3 4 3 2" xfId="25990"/>
    <cellStyle name="Millares 3 2 2 3 4 4" xfId="17844"/>
    <cellStyle name="Millares 3 2 2 3 5" xfId="5437"/>
    <cellStyle name="Millares 3 2 2 3 5 2" xfId="13583"/>
    <cellStyle name="Millares 3 2 2 3 5 2 2" xfId="29879"/>
    <cellStyle name="Millares 3 2 2 3 5 3" xfId="21733"/>
    <cellStyle name="Millares 3 2 2 3 6" xfId="8284"/>
    <cellStyle name="Millares 3 2 2 3 6 2" xfId="24580"/>
    <cellStyle name="Millares 3 2 2 3 7" xfId="16434"/>
    <cellStyle name="Millares 3 2 2 4" xfId="301"/>
    <cellStyle name="Millares 3 2 2 4 2" xfId="645"/>
    <cellStyle name="Millares 3 2 2 4 2 2" xfId="1351"/>
    <cellStyle name="Millares 3 2 2 4 2 2 2" xfId="2761"/>
    <cellStyle name="Millares 3 2 2 4 2 2 2 2" xfId="8060"/>
    <cellStyle name="Millares 3 2 2 4 2 2 2 2 2" xfId="16206"/>
    <cellStyle name="Millares 3 2 2 4 2 2 2 2 2 2" xfId="32502"/>
    <cellStyle name="Millares 3 2 2 4 2 2 2 2 3" xfId="24356"/>
    <cellStyle name="Millares 3 2 2 4 2 2 2 3" xfId="10907"/>
    <cellStyle name="Millares 3 2 2 4 2 2 2 3 2" xfId="27203"/>
    <cellStyle name="Millares 3 2 2 4 2 2 2 4" xfId="19057"/>
    <cellStyle name="Millares 3 2 2 4 2 2 3" xfId="6650"/>
    <cellStyle name="Millares 3 2 2 4 2 2 3 2" xfId="14796"/>
    <cellStyle name="Millares 3 2 2 4 2 2 3 2 2" xfId="31092"/>
    <cellStyle name="Millares 3 2 2 4 2 2 3 3" xfId="22946"/>
    <cellStyle name="Millares 3 2 2 4 2 2 4" xfId="9497"/>
    <cellStyle name="Millares 3 2 2 4 2 2 4 2" xfId="25793"/>
    <cellStyle name="Millares 3 2 2 4 2 2 5" xfId="17647"/>
    <cellStyle name="Millares 3 2 2 4 2 3" xfId="2056"/>
    <cellStyle name="Millares 3 2 2 4 2 3 2" xfId="7355"/>
    <cellStyle name="Millares 3 2 2 4 2 3 2 2" xfId="15501"/>
    <cellStyle name="Millares 3 2 2 4 2 3 2 2 2" xfId="31797"/>
    <cellStyle name="Millares 3 2 2 4 2 3 2 3" xfId="23651"/>
    <cellStyle name="Millares 3 2 2 4 2 3 3" xfId="10202"/>
    <cellStyle name="Millares 3 2 2 4 2 3 3 2" xfId="26498"/>
    <cellStyle name="Millares 3 2 2 4 2 3 4" xfId="18352"/>
    <cellStyle name="Millares 3 2 2 4 2 4" xfId="5945"/>
    <cellStyle name="Millares 3 2 2 4 2 4 2" xfId="14091"/>
    <cellStyle name="Millares 3 2 2 4 2 4 2 2" xfId="30387"/>
    <cellStyle name="Millares 3 2 2 4 2 4 3" xfId="22241"/>
    <cellStyle name="Millares 3 2 2 4 2 5" xfId="8792"/>
    <cellStyle name="Millares 3 2 2 4 2 5 2" xfId="25088"/>
    <cellStyle name="Millares 3 2 2 4 2 6" xfId="16942"/>
    <cellStyle name="Millares 3 2 2 4 3" xfId="1007"/>
    <cellStyle name="Millares 3 2 2 4 3 2" xfId="2417"/>
    <cellStyle name="Millares 3 2 2 4 3 2 2" xfId="7716"/>
    <cellStyle name="Millares 3 2 2 4 3 2 2 2" xfId="15862"/>
    <cellStyle name="Millares 3 2 2 4 3 2 2 2 2" xfId="32158"/>
    <cellStyle name="Millares 3 2 2 4 3 2 2 3" xfId="24012"/>
    <cellStyle name="Millares 3 2 2 4 3 2 3" xfId="10563"/>
    <cellStyle name="Millares 3 2 2 4 3 2 3 2" xfId="26859"/>
    <cellStyle name="Millares 3 2 2 4 3 2 4" xfId="18713"/>
    <cellStyle name="Millares 3 2 2 4 3 3" xfId="6306"/>
    <cellStyle name="Millares 3 2 2 4 3 3 2" xfId="14452"/>
    <cellStyle name="Millares 3 2 2 4 3 3 2 2" xfId="30748"/>
    <cellStyle name="Millares 3 2 2 4 3 3 3" xfId="22602"/>
    <cellStyle name="Millares 3 2 2 4 3 4" xfId="9153"/>
    <cellStyle name="Millares 3 2 2 4 3 4 2" xfId="25449"/>
    <cellStyle name="Millares 3 2 2 4 3 5" xfId="17303"/>
    <cellStyle name="Millares 3 2 2 4 4" xfId="1712"/>
    <cellStyle name="Millares 3 2 2 4 4 2" xfId="7011"/>
    <cellStyle name="Millares 3 2 2 4 4 2 2" xfId="15157"/>
    <cellStyle name="Millares 3 2 2 4 4 2 2 2" xfId="31453"/>
    <cellStyle name="Millares 3 2 2 4 4 2 3" xfId="23307"/>
    <cellStyle name="Millares 3 2 2 4 4 3" xfId="9858"/>
    <cellStyle name="Millares 3 2 2 4 4 3 2" xfId="26154"/>
    <cellStyle name="Millares 3 2 2 4 4 4" xfId="18008"/>
    <cellStyle name="Millares 3 2 2 4 5" xfId="5601"/>
    <cellStyle name="Millares 3 2 2 4 5 2" xfId="13747"/>
    <cellStyle name="Millares 3 2 2 4 5 2 2" xfId="30043"/>
    <cellStyle name="Millares 3 2 2 4 5 3" xfId="21897"/>
    <cellStyle name="Millares 3 2 2 4 6" xfId="8448"/>
    <cellStyle name="Millares 3 2 2 4 6 2" xfId="24744"/>
    <cellStyle name="Millares 3 2 2 4 7" xfId="16598"/>
    <cellStyle name="Millares 3 2 2 5" xfId="391"/>
    <cellStyle name="Millares 3 2 2 5 2" xfId="1097"/>
    <cellStyle name="Millares 3 2 2 5 2 2" xfId="2507"/>
    <cellStyle name="Millares 3 2 2 5 2 2 2" xfId="7806"/>
    <cellStyle name="Millares 3 2 2 5 2 2 2 2" xfId="15952"/>
    <cellStyle name="Millares 3 2 2 5 2 2 2 2 2" xfId="32248"/>
    <cellStyle name="Millares 3 2 2 5 2 2 2 3" xfId="24102"/>
    <cellStyle name="Millares 3 2 2 5 2 2 3" xfId="10653"/>
    <cellStyle name="Millares 3 2 2 5 2 2 3 2" xfId="26949"/>
    <cellStyle name="Millares 3 2 2 5 2 2 4" xfId="18803"/>
    <cellStyle name="Millares 3 2 2 5 2 3" xfId="6396"/>
    <cellStyle name="Millares 3 2 2 5 2 3 2" xfId="14542"/>
    <cellStyle name="Millares 3 2 2 5 2 3 2 2" xfId="30838"/>
    <cellStyle name="Millares 3 2 2 5 2 3 3" xfId="22692"/>
    <cellStyle name="Millares 3 2 2 5 2 4" xfId="9243"/>
    <cellStyle name="Millares 3 2 2 5 2 4 2" xfId="25539"/>
    <cellStyle name="Millares 3 2 2 5 2 5" xfId="17393"/>
    <cellStyle name="Millares 3 2 2 5 3" xfId="1802"/>
    <cellStyle name="Millares 3 2 2 5 3 2" xfId="7101"/>
    <cellStyle name="Millares 3 2 2 5 3 2 2" xfId="15247"/>
    <cellStyle name="Millares 3 2 2 5 3 2 2 2" xfId="31543"/>
    <cellStyle name="Millares 3 2 2 5 3 2 3" xfId="23397"/>
    <cellStyle name="Millares 3 2 2 5 3 3" xfId="9948"/>
    <cellStyle name="Millares 3 2 2 5 3 3 2" xfId="26244"/>
    <cellStyle name="Millares 3 2 2 5 3 4" xfId="18098"/>
    <cellStyle name="Millares 3 2 2 5 4" xfId="5691"/>
    <cellStyle name="Millares 3 2 2 5 4 2" xfId="13837"/>
    <cellStyle name="Millares 3 2 2 5 4 2 2" xfId="30133"/>
    <cellStyle name="Millares 3 2 2 5 4 3" xfId="21987"/>
    <cellStyle name="Millares 3 2 2 5 5" xfId="8538"/>
    <cellStyle name="Millares 3 2 2 5 5 2" xfId="24834"/>
    <cellStyle name="Millares 3 2 2 5 6" xfId="16688"/>
    <cellStyle name="Millares 3 2 2 6" xfId="753"/>
    <cellStyle name="Millares 3 2 2 6 2" xfId="2163"/>
    <cellStyle name="Millares 3 2 2 6 2 2" xfId="7462"/>
    <cellStyle name="Millares 3 2 2 6 2 2 2" xfId="15608"/>
    <cellStyle name="Millares 3 2 2 6 2 2 2 2" xfId="31904"/>
    <cellStyle name="Millares 3 2 2 6 2 2 3" xfId="23758"/>
    <cellStyle name="Millares 3 2 2 6 2 3" xfId="10309"/>
    <cellStyle name="Millares 3 2 2 6 2 3 2" xfId="26605"/>
    <cellStyle name="Millares 3 2 2 6 2 4" xfId="18459"/>
    <cellStyle name="Millares 3 2 2 6 3" xfId="6052"/>
    <cellStyle name="Millares 3 2 2 6 3 2" xfId="14198"/>
    <cellStyle name="Millares 3 2 2 6 3 2 2" xfId="30494"/>
    <cellStyle name="Millares 3 2 2 6 3 3" xfId="22348"/>
    <cellStyle name="Millares 3 2 2 6 4" xfId="8899"/>
    <cellStyle name="Millares 3 2 2 6 4 2" xfId="25195"/>
    <cellStyle name="Millares 3 2 2 6 5" xfId="17049"/>
    <cellStyle name="Millares 3 2 2 7" xfId="1458"/>
    <cellStyle name="Millares 3 2 2 7 2" xfId="6757"/>
    <cellStyle name="Millares 3 2 2 7 2 2" xfId="14903"/>
    <cellStyle name="Millares 3 2 2 7 2 2 2" xfId="31199"/>
    <cellStyle name="Millares 3 2 2 7 2 3" xfId="23053"/>
    <cellStyle name="Millares 3 2 2 7 3" xfId="9604"/>
    <cellStyle name="Millares 3 2 2 7 3 2" xfId="25900"/>
    <cellStyle name="Millares 3 2 2 7 4" xfId="17754"/>
    <cellStyle name="Millares 3 2 2 8" xfId="5347"/>
    <cellStyle name="Millares 3 2 2 8 2" xfId="13493"/>
    <cellStyle name="Millares 3 2 2 8 2 2" xfId="29789"/>
    <cellStyle name="Millares 3 2 2 8 3" xfId="21643"/>
    <cellStyle name="Millares 3 2 2 9" xfId="8194"/>
    <cellStyle name="Millares 3 2 2 9 2" xfId="24490"/>
    <cellStyle name="Millares 3 2 3" xfId="69"/>
    <cellStyle name="Millares 3 2 3 2" xfId="159"/>
    <cellStyle name="Millares 3 2 3 2 2" xfId="503"/>
    <cellStyle name="Millares 3 2 3 2 2 2" xfId="1209"/>
    <cellStyle name="Millares 3 2 3 2 2 2 2" xfId="2619"/>
    <cellStyle name="Millares 3 2 3 2 2 2 2 2" xfId="7918"/>
    <cellStyle name="Millares 3 2 3 2 2 2 2 2 2" xfId="16064"/>
    <cellStyle name="Millares 3 2 3 2 2 2 2 2 2 2" xfId="32360"/>
    <cellStyle name="Millares 3 2 3 2 2 2 2 2 3" xfId="24214"/>
    <cellStyle name="Millares 3 2 3 2 2 2 2 3" xfId="10765"/>
    <cellStyle name="Millares 3 2 3 2 2 2 2 3 2" xfId="27061"/>
    <cellStyle name="Millares 3 2 3 2 2 2 2 4" xfId="18915"/>
    <cellStyle name="Millares 3 2 3 2 2 2 3" xfId="6508"/>
    <cellStyle name="Millares 3 2 3 2 2 2 3 2" xfId="14654"/>
    <cellStyle name="Millares 3 2 3 2 2 2 3 2 2" xfId="30950"/>
    <cellStyle name="Millares 3 2 3 2 2 2 3 3" xfId="22804"/>
    <cellStyle name="Millares 3 2 3 2 2 2 4" xfId="9355"/>
    <cellStyle name="Millares 3 2 3 2 2 2 4 2" xfId="25651"/>
    <cellStyle name="Millares 3 2 3 2 2 2 5" xfId="17505"/>
    <cellStyle name="Millares 3 2 3 2 2 3" xfId="1914"/>
    <cellStyle name="Millares 3 2 3 2 2 3 2" xfId="7213"/>
    <cellStyle name="Millares 3 2 3 2 2 3 2 2" xfId="15359"/>
    <cellStyle name="Millares 3 2 3 2 2 3 2 2 2" xfId="31655"/>
    <cellStyle name="Millares 3 2 3 2 2 3 2 3" xfId="23509"/>
    <cellStyle name="Millares 3 2 3 2 2 3 3" xfId="10060"/>
    <cellStyle name="Millares 3 2 3 2 2 3 3 2" xfId="26356"/>
    <cellStyle name="Millares 3 2 3 2 2 3 4" xfId="18210"/>
    <cellStyle name="Millares 3 2 3 2 2 4" xfId="5803"/>
    <cellStyle name="Millares 3 2 3 2 2 4 2" xfId="13949"/>
    <cellStyle name="Millares 3 2 3 2 2 4 2 2" xfId="30245"/>
    <cellStyle name="Millares 3 2 3 2 2 4 3" xfId="22099"/>
    <cellStyle name="Millares 3 2 3 2 2 5" xfId="8650"/>
    <cellStyle name="Millares 3 2 3 2 2 5 2" xfId="24946"/>
    <cellStyle name="Millares 3 2 3 2 2 6" xfId="16800"/>
    <cellStyle name="Millares 3 2 3 2 3" xfId="865"/>
    <cellStyle name="Millares 3 2 3 2 3 2" xfId="2275"/>
    <cellStyle name="Millares 3 2 3 2 3 2 2" xfId="7574"/>
    <cellStyle name="Millares 3 2 3 2 3 2 2 2" xfId="15720"/>
    <cellStyle name="Millares 3 2 3 2 3 2 2 2 2" xfId="32016"/>
    <cellStyle name="Millares 3 2 3 2 3 2 2 3" xfId="23870"/>
    <cellStyle name="Millares 3 2 3 2 3 2 3" xfId="10421"/>
    <cellStyle name="Millares 3 2 3 2 3 2 3 2" xfId="26717"/>
    <cellStyle name="Millares 3 2 3 2 3 2 4" xfId="18571"/>
    <cellStyle name="Millares 3 2 3 2 3 3" xfId="6164"/>
    <cellStyle name="Millares 3 2 3 2 3 3 2" xfId="14310"/>
    <cellStyle name="Millares 3 2 3 2 3 3 2 2" xfId="30606"/>
    <cellStyle name="Millares 3 2 3 2 3 3 3" xfId="22460"/>
    <cellStyle name="Millares 3 2 3 2 3 4" xfId="9011"/>
    <cellStyle name="Millares 3 2 3 2 3 4 2" xfId="25307"/>
    <cellStyle name="Millares 3 2 3 2 3 5" xfId="17161"/>
    <cellStyle name="Millares 3 2 3 2 4" xfId="1570"/>
    <cellStyle name="Millares 3 2 3 2 4 2" xfId="6869"/>
    <cellStyle name="Millares 3 2 3 2 4 2 2" xfId="15015"/>
    <cellStyle name="Millares 3 2 3 2 4 2 2 2" xfId="31311"/>
    <cellStyle name="Millares 3 2 3 2 4 2 3" xfId="23165"/>
    <cellStyle name="Millares 3 2 3 2 4 3" xfId="9716"/>
    <cellStyle name="Millares 3 2 3 2 4 3 2" xfId="26012"/>
    <cellStyle name="Millares 3 2 3 2 4 4" xfId="17866"/>
    <cellStyle name="Millares 3 2 3 2 5" xfId="5459"/>
    <cellStyle name="Millares 3 2 3 2 5 2" xfId="13605"/>
    <cellStyle name="Millares 3 2 3 2 5 2 2" xfId="29901"/>
    <cellStyle name="Millares 3 2 3 2 5 3" xfId="21755"/>
    <cellStyle name="Millares 3 2 3 2 6" xfId="8306"/>
    <cellStyle name="Millares 3 2 3 2 6 2" xfId="24602"/>
    <cellStyle name="Millares 3 2 3 2 7" xfId="16456"/>
    <cellStyle name="Millares 3 2 3 3" xfId="323"/>
    <cellStyle name="Millares 3 2 3 3 2" xfId="667"/>
    <cellStyle name="Millares 3 2 3 3 2 2" xfId="1373"/>
    <cellStyle name="Millares 3 2 3 3 2 2 2" xfId="2783"/>
    <cellStyle name="Millares 3 2 3 3 2 2 2 2" xfId="8082"/>
    <cellStyle name="Millares 3 2 3 3 2 2 2 2 2" xfId="16228"/>
    <cellStyle name="Millares 3 2 3 3 2 2 2 2 2 2" xfId="32524"/>
    <cellStyle name="Millares 3 2 3 3 2 2 2 2 3" xfId="24378"/>
    <cellStyle name="Millares 3 2 3 3 2 2 2 3" xfId="10929"/>
    <cellStyle name="Millares 3 2 3 3 2 2 2 3 2" xfId="27225"/>
    <cellStyle name="Millares 3 2 3 3 2 2 2 4" xfId="19079"/>
    <cellStyle name="Millares 3 2 3 3 2 2 3" xfId="6672"/>
    <cellStyle name="Millares 3 2 3 3 2 2 3 2" xfId="14818"/>
    <cellStyle name="Millares 3 2 3 3 2 2 3 2 2" xfId="31114"/>
    <cellStyle name="Millares 3 2 3 3 2 2 3 3" xfId="22968"/>
    <cellStyle name="Millares 3 2 3 3 2 2 4" xfId="9519"/>
    <cellStyle name="Millares 3 2 3 3 2 2 4 2" xfId="25815"/>
    <cellStyle name="Millares 3 2 3 3 2 2 5" xfId="17669"/>
    <cellStyle name="Millares 3 2 3 3 2 3" xfId="2078"/>
    <cellStyle name="Millares 3 2 3 3 2 3 2" xfId="7377"/>
    <cellStyle name="Millares 3 2 3 3 2 3 2 2" xfId="15523"/>
    <cellStyle name="Millares 3 2 3 3 2 3 2 2 2" xfId="31819"/>
    <cellStyle name="Millares 3 2 3 3 2 3 2 3" xfId="23673"/>
    <cellStyle name="Millares 3 2 3 3 2 3 3" xfId="10224"/>
    <cellStyle name="Millares 3 2 3 3 2 3 3 2" xfId="26520"/>
    <cellStyle name="Millares 3 2 3 3 2 3 4" xfId="18374"/>
    <cellStyle name="Millares 3 2 3 3 2 4" xfId="5967"/>
    <cellStyle name="Millares 3 2 3 3 2 4 2" xfId="14113"/>
    <cellStyle name="Millares 3 2 3 3 2 4 2 2" xfId="30409"/>
    <cellStyle name="Millares 3 2 3 3 2 4 3" xfId="22263"/>
    <cellStyle name="Millares 3 2 3 3 2 5" xfId="8814"/>
    <cellStyle name="Millares 3 2 3 3 2 5 2" xfId="25110"/>
    <cellStyle name="Millares 3 2 3 3 2 6" xfId="16964"/>
    <cellStyle name="Millares 3 2 3 3 3" xfId="1029"/>
    <cellStyle name="Millares 3 2 3 3 3 2" xfId="2439"/>
    <cellStyle name="Millares 3 2 3 3 3 2 2" xfId="7738"/>
    <cellStyle name="Millares 3 2 3 3 3 2 2 2" xfId="15884"/>
    <cellStyle name="Millares 3 2 3 3 3 2 2 2 2" xfId="32180"/>
    <cellStyle name="Millares 3 2 3 3 3 2 2 3" xfId="24034"/>
    <cellStyle name="Millares 3 2 3 3 3 2 3" xfId="10585"/>
    <cellStyle name="Millares 3 2 3 3 3 2 3 2" xfId="26881"/>
    <cellStyle name="Millares 3 2 3 3 3 2 4" xfId="18735"/>
    <cellStyle name="Millares 3 2 3 3 3 3" xfId="6328"/>
    <cellStyle name="Millares 3 2 3 3 3 3 2" xfId="14474"/>
    <cellStyle name="Millares 3 2 3 3 3 3 2 2" xfId="30770"/>
    <cellStyle name="Millares 3 2 3 3 3 3 3" xfId="22624"/>
    <cellStyle name="Millares 3 2 3 3 3 4" xfId="9175"/>
    <cellStyle name="Millares 3 2 3 3 3 4 2" xfId="25471"/>
    <cellStyle name="Millares 3 2 3 3 3 5" xfId="17325"/>
    <cellStyle name="Millares 3 2 3 3 4" xfId="1734"/>
    <cellStyle name="Millares 3 2 3 3 4 2" xfId="7033"/>
    <cellStyle name="Millares 3 2 3 3 4 2 2" xfId="15179"/>
    <cellStyle name="Millares 3 2 3 3 4 2 2 2" xfId="31475"/>
    <cellStyle name="Millares 3 2 3 3 4 2 3" xfId="23329"/>
    <cellStyle name="Millares 3 2 3 3 4 3" xfId="9880"/>
    <cellStyle name="Millares 3 2 3 3 4 3 2" xfId="26176"/>
    <cellStyle name="Millares 3 2 3 3 4 4" xfId="18030"/>
    <cellStyle name="Millares 3 2 3 3 5" xfId="5623"/>
    <cellStyle name="Millares 3 2 3 3 5 2" xfId="13769"/>
    <cellStyle name="Millares 3 2 3 3 5 2 2" xfId="30065"/>
    <cellStyle name="Millares 3 2 3 3 5 3" xfId="21919"/>
    <cellStyle name="Millares 3 2 3 3 6" xfId="8470"/>
    <cellStyle name="Millares 3 2 3 3 6 2" xfId="24766"/>
    <cellStyle name="Millares 3 2 3 3 7" xfId="16620"/>
    <cellStyle name="Millares 3 2 3 4" xfId="413"/>
    <cellStyle name="Millares 3 2 3 4 2" xfId="1119"/>
    <cellStyle name="Millares 3 2 3 4 2 2" xfId="2529"/>
    <cellStyle name="Millares 3 2 3 4 2 2 2" xfId="7828"/>
    <cellStyle name="Millares 3 2 3 4 2 2 2 2" xfId="15974"/>
    <cellStyle name="Millares 3 2 3 4 2 2 2 2 2" xfId="32270"/>
    <cellStyle name="Millares 3 2 3 4 2 2 2 3" xfId="24124"/>
    <cellStyle name="Millares 3 2 3 4 2 2 3" xfId="10675"/>
    <cellStyle name="Millares 3 2 3 4 2 2 3 2" xfId="26971"/>
    <cellStyle name="Millares 3 2 3 4 2 2 4" xfId="18825"/>
    <cellStyle name="Millares 3 2 3 4 2 3" xfId="6418"/>
    <cellStyle name="Millares 3 2 3 4 2 3 2" xfId="14564"/>
    <cellStyle name="Millares 3 2 3 4 2 3 2 2" xfId="30860"/>
    <cellStyle name="Millares 3 2 3 4 2 3 3" xfId="22714"/>
    <cellStyle name="Millares 3 2 3 4 2 4" xfId="9265"/>
    <cellStyle name="Millares 3 2 3 4 2 4 2" xfId="25561"/>
    <cellStyle name="Millares 3 2 3 4 2 5" xfId="17415"/>
    <cellStyle name="Millares 3 2 3 4 3" xfId="1824"/>
    <cellStyle name="Millares 3 2 3 4 3 2" xfId="7123"/>
    <cellStyle name="Millares 3 2 3 4 3 2 2" xfId="15269"/>
    <cellStyle name="Millares 3 2 3 4 3 2 2 2" xfId="31565"/>
    <cellStyle name="Millares 3 2 3 4 3 2 3" xfId="23419"/>
    <cellStyle name="Millares 3 2 3 4 3 3" xfId="9970"/>
    <cellStyle name="Millares 3 2 3 4 3 3 2" xfId="26266"/>
    <cellStyle name="Millares 3 2 3 4 3 4" xfId="18120"/>
    <cellStyle name="Millares 3 2 3 4 4" xfId="5713"/>
    <cellStyle name="Millares 3 2 3 4 4 2" xfId="13859"/>
    <cellStyle name="Millares 3 2 3 4 4 2 2" xfId="30155"/>
    <cellStyle name="Millares 3 2 3 4 4 3" xfId="22009"/>
    <cellStyle name="Millares 3 2 3 4 5" xfId="8560"/>
    <cellStyle name="Millares 3 2 3 4 5 2" xfId="24856"/>
    <cellStyle name="Millares 3 2 3 4 6" xfId="16710"/>
    <cellStyle name="Millares 3 2 3 5" xfId="775"/>
    <cellStyle name="Millares 3 2 3 5 2" xfId="2185"/>
    <cellStyle name="Millares 3 2 3 5 2 2" xfId="7484"/>
    <cellStyle name="Millares 3 2 3 5 2 2 2" xfId="15630"/>
    <cellStyle name="Millares 3 2 3 5 2 2 2 2" xfId="31926"/>
    <cellStyle name="Millares 3 2 3 5 2 2 3" xfId="23780"/>
    <cellStyle name="Millares 3 2 3 5 2 3" xfId="10331"/>
    <cellStyle name="Millares 3 2 3 5 2 3 2" xfId="26627"/>
    <cellStyle name="Millares 3 2 3 5 2 4" xfId="18481"/>
    <cellStyle name="Millares 3 2 3 5 3" xfId="6074"/>
    <cellStyle name="Millares 3 2 3 5 3 2" xfId="14220"/>
    <cellStyle name="Millares 3 2 3 5 3 2 2" xfId="30516"/>
    <cellStyle name="Millares 3 2 3 5 3 3" xfId="22370"/>
    <cellStyle name="Millares 3 2 3 5 4" xfId="8921"/>
    <cellStyle name="Millares 3 2 3 5 4 2" xfId="25217"/>
    <cellStyle name="Millares 3 2 3 5 5" xfId="17071"/>
    <cellStyle name="Millares 3 2 3 6" xfId="1480"/>
    <cellStyle name="Millares 3 2 3 6 2" xfId="6779"/>
    <cellStyle name="Millares 3 2 3 6 2 2" xfId="14925"/>
    <cellStyle name="Millares 3 2 3 6 2 2 2" xfId="31221"/>
    <cellStyle name="Millares 3 2 3 6 2 3" xfId="23075"/>
    <cellStyle name="Millares 3 2 3 6 3" xfId="9626"/>
    <cellStyle name="Millares 3 2 3 6 3 2" xfId="25922"/>
    <cellStyle name="Millares 3 2 3 6 4" xfId="17776"/>
    <cellStyle name="Millares 3 2 3 7" xfId="5369"/>
    <cellStyle name="Millares 3 2 3 7 2" xfId="13515"/>
    <cellStyle name="Millares 3 2 3 7 2 2" xfId="29811"/>
    <cellStyle name="Millares 3 2 3 7 3" xfId="21665"/>
    <cellStyle name="Millares 3 2 3 8" xfId="8216"/>
    <cellStyle name="Millares 3 2 3 8 2" xfId="24512"/>
    <cellStyle name="Millares 3 2 3 9" xfId="16366"/>
    <cellStyle name="Millares 3 2 4" xfId="115"/>
    <cellStyle name="Millares 3 2 4 2" xfId="459"/>
    <cellStyle name="Millares 3 2 4 2 2" xfId="1165"/>
    <cellStyle name="Millares 3 2 4 2 2 2" xfId="2575"/>
    <cellStyle name="Millares 3 2 4 2 2 2 2" xfId="7874"/>
    <cellStyle name="Millares 3 2 4 2 2 2 2 2" xfId="16020"/>
    <cellStyle name="Millares 3 2 4 2 2 2 2 2 2" xfId="32316"/>
    <cellStyle name="Millares 3 2 4 2 2 2 2 3" xfId="24170"/>
    <cellStyle name="Millares 3 2 4 2 2 2 3" xfId="10721"/>
    <cellStyle name="Millares 3 2 4 2 2 2 3 2" xfId="27017"/>
    <cellStyle name="Millares 3 2 4 2 2 2 4" xfId="18871"/>
    <cellStyle name="Millares 3 2 4 2 2 3" xfId="6464"/>
    <cellStyle name="Millares 3 2 4 2 2 3 2" xfId="14610"/>
    <cellStyle name="Millares 3 2 4 2 2 3 2 2" xfId="30906"/>
    <cellStyle name="Millares 3 2 4 2 2 3 3" xfId="22760"/>
    <cellStyle name="Millares 3 2 4 2 2 4" xfId="9311"/>
    <cellStyle name="Millares 3 2 4 2 2 4 2" xfId="25607"/>
    <cellStyle name="Millares 3 2 4 2 2 5" xfId="17461"/>
    <cellStyle name="Millares 3 2 4 2 3" xfId="1870"/>
    <cellStyle name="Millares 3 2 4 2 3 2" xfId="7169"/>
    <cellStyle name="Millares 3 2 4 2 3 2 2" xfId="15315"/>
    <cellStyle name="Millares 3 2 4 2 3 2 2 2" xfId="31611"/>
    <cellStyle name="Millares 3 2 4 2 3 2 3" xfId="23465"/>
    <cellStyle name="Millares 3 2 4 2 3 3" xfId="10016"/>
    <cellStyle name="Millares 3 2 4 2 3 3 2" xfId="26312"/>
    <cellStyle name="Millares 3 2 4 2 3 4" xfId="18166"/>
    <cellStyle name="Millares 3 2 4 2 4" xfId="5759"/>
    <cellStyle name="Millares 3 2 4 2 4 2" xfId="13905"/>
    <cellStyle name="Millares 3 2 4 2 4 2 2" xfId="30201"/>
    <cellStyle name="Millares 3 2 4 2 4 3" xfId="22055"/>
    <cellStyle name="Millares 3 2 4 2 5" xfId="8606"/>
    <cellStyle name="Millares 3 2 4 2 5 2" xfId="24902"/>
    <cellStyle name="Millares 3 2 4 2 6" xfId="16756"/>
    <cellStyle name="Millares 3 2 4 3" xfId="821"/>
    <cellStyle name="Millares 3 2 4 3 2" xfId="2231"/>
    <cellStyle name="Millares 3 2 4 3 2 2" xfId="7530"/>
    <cellStyle name="Millares 3 2 4 3 2 2 2" xfId="15676"/>
    <cellStyle name="Millares 3 2 4 3 2 2 2 2" xfId="31972"/>
    <cellStyle name="Millares 3 2 4 3 2 2 3" xfId="23826"/>
    <cellStyle name="Millares 3 2 4 3 2 3" xfId="10377"/>
    <cellStyle name="Millares 3 2 4 3 2 3 2" xfId="26673"/>
    <cellStyle name="Millares 3 2 4 3 2 4" xfId="18527"/>
    <cellStyle name="Millares 3 2 4 3 3" xfId="6120"/>
    <cellStyle name="Millares 3 2 4 3 3 2" xfId="14266"/>
    <cellStyle name="Millares 3 2 4 3 3 2 2" xfId="30562"/>
    <cellStyle name="Millares 3 2 4 3 3 3" xfId="22416"/>
    <cellStyle name="Millares 3 2 4 3 4" xfId="8967"/>
    <cellStyle name="Millares 3 2 4 3 4 2" xfId="25263"/>
    <cellStyle name="Millares 3 2 4 3 5" xfId="17117"/>
    <cellStyle name="Millares 3 2 4 4" xfId="1526"/>
    <cellStyle name="Millares 3 2 4 4 2" xfId="6825"/>
    <cellStyle name="Millares 3 2 4 4 2 2" xfId="14971"/>
    <cellStyle name="Millares 3 2 4 4 2 2 2" xfId="31267"/>
    <cellStyle name="Millares 3 2 4 4 2 3" xfId="23121"/>
    <cellStyle name="Millares 3 2 4 4 3" xfId="9672"/>
    <cellStyle name="Millares 3 2 4 4 3 2" xfId="25968"/>
    <cellStyle name="Millares 3 2 4 4 4" xfId="17822"/>
    <cellStyle name="Millares 3 2 4 5" xfId="5415"/>
    <cellStyle name="Millares 3 2 4 5 2" xfId="13561"/>
    <cellStyle name="Millares 3 2 4 5 2 2" xfId="29857"/>
    <cellStyle name="Millares 3 2 4 5 3" xfId="21711"/>
    <cellStyle name="Millares 3 2 4 6" xfId="8262"/>
    <cellStyle name="Millares 3 2 4 6 2" xfId="24558"/>
    <cellStyle name="Millares 3 2 4 7" xfId="16412"/>
    <cellStyle name="Millares 3 2 5" xfId="279"/>
    <cellStyle name="Millares 3 2 5 2" xfId="623"/>
    <cellStyle name="Millares 3 2 5 2 2" xfId="1329"/>
    <cellStyle name="Millares 3 2 5 2 2 2" xfId="2739"/>
    <cellStyle name="Millares 3 2 5 2 2 2 2" xfId="8038"/>
    <cellStyle name="Millares 3 2 5 2 2 2 2 2" xfId="16184"/>
    <cellStyle name="Millares 3 2 5 2 2 2 2 2 2" xfId="32480"/>
    <cellStyle name="Millares 3 2 5 2 2 2 2 3" xfId="24334"/>
    <cellStyle name="Millares 3 2 5 2 2 2 3" xfId="10885"/>
    <cellStyle name="Millares 3 2 5 2 2 2 3 2" xfId="27181"/>
    <cellStyle name="Millares 3 2 5 2 2 2 4" xfId="19035"/>
    <cellStyle name="Millares 3 2 5 2 2 3" xfId="6628"/>
    <cellStyle name="Millares 3 2 5 2 2 3 2" xfId="14774"/>
    <cellStyle name="Millares 3 2 5 2 2 3 2 2" xfId="31070"/>
    <cellStyle name="Millares 3 2 5 2 2 3 3" xfId="22924"/>
    <cellStyle name="Millares 3 2 5 2 2 4" xfId="9475"/>
    <cellStyle name="Millares 3 2 5 2 2 4 2" xfId="25771"/>
    <cellStyle name="Millares 3 2 5 2 2 5" xfId="17625"/>
    <cellStyle name="Millares 3 2 5 2 3" xfId="2034"/>
    <cellStyle name="Millares 3 2 5 2 3 2" xfId="7333"/>
    <cellStyle name="Millares 3 2 5 2 3 2 2" xfId="15479"/>
    <cellStyle name="Millares 3 2 5 2 3 2 2 2" xfId="31775"/>
    <cellStyle name="Millares 3 2 5 2 3 2 3" xfId="23629"/>
    <cellStyle name="Millares 3 2 5 2 3 3" xfId="10180"/>
    <cellStyle name="Millares 3 2 5 2 3 3 2" xfId="26476"/>
    <cellStyle name="Millares 3 2 5 2 3 4" xfId="18330"/>
    <cellStyle name="Millares 3 2 5 2 4" xfId="5923"/>
    <cellStyle name="Millares 3 2 5 2 4 2" xfId="14069"/>
    <cellStyle name="Millares 3 2 5 2 4 2 2" xfId="30365"/>
    <cellStyle name="Millares 3 2 5 2 4 3" xfId="22219"/>
    <cellStyle name="Millares 3 2 5 2 5" xfId="8770"/>
    <cellStyle name="Millares 3 2 5 2 5 2" xfId="25066"/>
    <cellStyle name="Millares 3 2 5 2 6" xfId="16920"/>
    <cellStyle name="Millares 3 2 5 3" xfId="985"/>
    <cellStyle name="Millares 3 2 5 3 2" xfId="2395"/>
    <cellStyle name="Millares 3 2 5 3 2 2" xfId="7694"/>
    <cellStyle name="Millares 3 2 5 3 2 2 2" xfId="15840"/>
    <cellStyle name="Millares 3 2 5 3 2 2 2 2" xfId="32136"/>
    <cellStyle name="Millares 3 2 5 3 2 2 3" xfId="23990"/>
    <cellStyle name="Millares 3 2 5 3 2 3" xfId="10541"/>
    <cellStyle name="Millares 3 2 5 3 2 3 2" xfId="26837"/>
    <cellStyle name="Millares 3 2 5 3 2 4" xfId="18691"/>
    <cellStyle name="Millares 3 2 5 3 3" xfId="6284"/>
    <cellStyle name="Millares 3 2 5 3 3 2" xfId="14430"/>
    <cellStyle name="Millares 3 2 5 3 3 2 2" xfId="30726"/>
    <cellStyle name="Millares 3 2 5 3 3 3" xfId="22580"/>
    <cellStyle name="Millares 3 2 5 3 4" xfId="9131"/>
    <cellStyle name="Millares 3 2 5 3 4 2" xfId="25427"/>
    <cellStyle name="Millares 3 2 5 3 5" xfId="17281"/>
    <cellStyle name="Millares 3 2 5 4" xfId="1690"/>
    <cellStyle name="Millares 3 2 5 4 2" xfId="6989"/>
    <cellStyle name="Millares 3 2 5 4 2 2" xfId="15135"/>
    <cellStyle name="Millares 3 2 5 4 2 2 2" xfId="31431"/>
    <cellStyle name="Millares 3 2 5 4 2 3" xfId="23285"/>
    <cellStyle name="Millares 3 2 5 4 3" xfId="9836"/>
    <cellStyle name="Millares 3 2 5 4 3 2" xfId="26132"/>
    <cellStyle name="Millares 3 2 5 4 4" xfId="17986"/>
    <cellStyle name="Millares 3 2 5 5" xfId="5579"/>
    <cellStyle name="Millares 3 2 5 5 2" xfId="13725"/>
    <cellStyle name="Millares 3 2 5 5 2 2" xfId="30021"/>
    <cellStyle name="Millares 3 2 5 5 3" xfId="21875"/>
    <cellStyle name="Millares 3 2 5 6" xfId="8426"/>
    <cellStyle name="Millares 3 2 5 6 2" xfId="24722"/>
    <cellStyle name="Millares 3 2 5 7" xfId="16576"/>
    <cellStyle name="Millares 3 2 6" xfId="369"/>
    <cellStyle name="Millares 3 2 6 2" xfId="1075"/>
    <cellStyle name="Millares 3 2 6 2 2" xfId="2485"/>
    <cellStyle name="Millares 3 2 6 2 2 2" xfId="7784"/>
    <cellStyle name="Millares 3 2 6 2 2 2 2" xfId="15930"/>
    <cellStyle name="Millares 3 2 6 2 2 2 2 2" xfId="32226"/>
    <cellStyle name="Millares 3 2 6 2 2 2 3" xfId="24080"/>
    <cellStyle name="Millares 3 2 6 2 2 3" xfId="10631"/>
    <cellStyle name="Millares 3 2 6 2 2 3 2" xfId="26927"/>
    <cellStyle name="Millares 3 2 6 2 2 4" xfId="18781"/>
    <cellStyle name="Millares 3 2 6 2 3" xfId="6374"/>
    <cellStyle name="Millares 3 2 6 2 3 2" xfId="14520"/>
    <cellStyle name="Millares 3 2 6 2 3 2 2" xfId="30816"/>
    <cellStyle name="Millares 3 2 6 2 3 3" xfId="22670"/>
    <cellStyle name="Millares 3 2 6 2 4" xfId="9221"/>
    <cellStyle name="Millares 3 2 6 2 4 2" xfId="25517"/>
    <cellStyle name="Millares 3 2 6 2 5" xfId="17371"/>
    <cellStyle name="Millares 3 2 6 3" xfId="1780"/>
    <cellStyle name="Millares 3 2 6 3 2" xfId="7079"/>
    <cellStyle name="Millares 3 2 6 3 2 2" xfId="15225"/>
    <cellStyle name="Millares 3 2 6 3 2 2 2" xfId="31521"/>
    <cellStyle name="Millares 3 2 6 3 2 3" xfId="23375"/>
    <cellStyle name="Millares 3 2 6 3 3" xfId="9926"/>
    <cellStyle name="Millares 3 2 6 3 3 2" xfId="26222"/>
    <cellStyle name="Millares 3 2 6 3 4" xfId="18076"/>
    <cellStyle name="Millares 3 2 6 4" xfId="5669"/>
    <cellStyle name="Millares 3 2 6 4 2" xfId="13815"/>
    <cellStyle name="Millares 3 2 6 4 2 2" xfId="30111"/>
    <cellStyle name="Millares 3 2 6 4 3" xfId="21965"/>
    <cellStyle name="Millares 3 2 6 5" xfId="8516"/>
    <cellStyle name="Millares 3 2 6 5 2" xfId="24812"/>
    <cellStyle name="Millares 3 2 6 6" xfId="16666"/>
    <cellStyle name="Millares 3 2 7" xfId="731"/>
    <cellStyle name="Millares 3 2 7 2" xfId="2141"/>
    <cellStyle name="Millares 3 2 7 2 2" xfId="7440"/>
    <cellStyle name="Millares 3 2 7 2 2 2" xfId="15586"/>
    <cellStyle name="Millares 3 2 7 2 2 2 2" xfId="31882"/>
    <cellStyle name="Millares 3 2 7 2 2 3" xfId="23736"/>
    <cellStyle name="Millares 3 2 7 2 3" xfId="10287"/>
    <cellStyle name="Millares 3 2 7 2 3 2" xfId="26583"/>
    <cellStyle name="Millares 3 2 7 2 4" xfId="18437"/>
    <cellStyle name="Millares 3 2 7 3" xfId="6030"/>
    <cellStyle name="Millares 3 2 7 3 2" xfId="14176"/>
    <cellStyle name="Millares 3 2 7 3 2 2" xfId="30472"/>
    <cellStyle name="Millares 3 2 7 3 3" xfId="22326"/>
    <cellStyle name="Millares 3 2 7 4" xfId="8877"/>
    <cellStyle name="Millares 3 2 7 4 2" xfId="25173"/>
    <cellStyle name="Millares 3 2 7 5" xfId="17027"/>
    <cellStyle name="Millares 3 2 8" xfId="1436"/>
    <cellStyle name="Millares 3 2 8 2" xfId="6735"/>
    <cellStyle name="Millares 3 2 8 2 2" xfId="14881"/>
    <cellStyle name="Millares 3 2 8 2 2 2" xfId="31177"/>
    <cellStyle name="Millares 3 2 8 2 3" xfId="23031"/>
    <cellStyle name="Millares 3 2 8 3" xfId="9582"/>
    <cellStyle name="Millares 3 2 8 3 2" xfId="25878"/>
    <cellStyle name="Millares 3 2 8 4" xfId="17732"/>
    <cellStyle name="Millares 3 2 9" xfId="5325"/>
    <cellStyle name="Millares 3 2 9 2" xfId="13471"/>
    <cellStyle name="Millares 3 2 9 2 2" xfId="29767"/>
    <cellStyle name="Millares 3 2 9 3" xfId="21621"/>
    <cellStyle name="Millares 3 3" xfId="36"/>
    <cellStyle name="Millares 3 3 10" xfId="16333"/>
    <cellStyle name="Millares 3 3 2" xfId="80"/>
    <cellStyle name="Millares 3 3 2 2" xfId="170"/>
    <cellStyle name="Millares 3 3 2 2 2" xfId="514"/>
    <cellStyle name="Millares 3 3 2 2 2 2" xfId="1220"/>
    <cellStyle name="Millares 3 3 2 2 2 2 2" xfId="2630"/>
    <cellStyle name="Millares 3 3 2 2 2 2 2 2" xfId="7929"/>
    <cellStyle name="Millares 3 3 2 2 2 2 2 2 2" xfId="16075"/>
    <cellStyle name="Millares 3 3 2 2 2 2 2 2 2 2" xfId="32371"/>
    <cellStyle name="Millares 3 3 2 2 2 2 2 2 3" xfId="24225"/>
    <cellStyle name="Millares 3 3 2 2 2 2 2 3" xfId="10776"/>
    <cellStyle name="Millares 3 3 2 2 2 2 2 3 2" xfId="27072"/>
    <cellStyle name="Millares 3 3 2 2 2 2 2 4" xfId="18926"/>
    <cellStyle name="Millares 3 3 2 2 2 2 3" xfId="6519"/>
    <cellStyle name="Millares 3 3 2 2 2 2 3 2" xfId="14665"/>
    <cellStyle name="Millares 3 3 2 2 2 2 3 2 2" xfId="30961"/>
    <cellStyle name="Millares 3 3 2 2 2 2 3 3" xfId="22815"/>
    <cellStyle name="Millares 3 3 2 2 2 2 4" xfId="9366"/>
    <cellStyle name="Millares 3 3 2 2 2 2 4 2" xfId="25662"/>
    <cellStyle name="Millares 3 3 2 2 2 2 5" xfId="17516"/>
    <cellStyle name="Millares 3 3 2 2 2 3" xfId="1925"/>
    <cellStyle name="Millares 3 3 2 2 2 3 2" xfId="7224"/>
    <cellStyle name="Millares 3 3 2 2 2 3 2 2" xfId="15370"/>
    <cellStyle name="Millares 3 3 2 2 2 3 2 2 2" xfId="31666"/>
    <cellStyle name="Millares 3 3 2 2 2 3 2 3" xfId="23520"/>
    <cellStyle name="Millares 3 3 2 2 2 3 3" xfId="10071"/>
    <cellStyle name="Millares 3 3 2 2 2 3 3 2" xfId="26367"/>
    <cellStyle name="Millares 3 3 2 2 2 3 4" xfId="18221"/>
    <cellStyle name="Millares 3 3 2 2 2 4" xfId="5814"/>
    <cellStyle name="Millares 3 3 2 2 2 4 2" xfId="13960"/>
    <cellStyle name="Millares 3 3 2 2 2 4 2 2" xfId="30256"/>
    <cellStyle name="Millares 3 3 2 2 2 4 3" xfId="22110"/>
    <cellStyle name="Millares 3 3 2 2 2 5" xfId="8661"/>
    <cellStyle name="Millares 3 3 2 2 2 5 2" xfId="24957"/>
    <cellStyle name="Millares 3 3 2 2 2 6" xfId="16811"/>
    <cellStyle name="Millares 3 3 2 2 3" xfId="876"/>
    <cellStyle name="Millares 3 3 2 2 3 2" xfId="2286"/>
    <cellStyle name="Millares 3 3 2 2 3 2 2" xfId="7585"/>
    <cellStyle name="Millares 3 3 2 2 3 2 2 2" xfId="15731"/>
    <cellStyle name="Millares 3 3 2 2 3 2 2 2 2" xfId="32027"/>
    <cellStyle name="Millares 3 3 2 2 3 2 2 3" xfId="23881"/>
    <cellStyle name="Millares 3 3 2 2 3 2 3" xfId="10432"/>
    <cellStyle name="Millares 3 3 2 2 3 2 3 2" xfId="26728"/>
    <cellStyle name="Millares 3 3 2 2 3 2 4" xfId="18582"/>
    <cellStyle name="Millares 3 3 2 2 3 3" xfId="6175"/>
    <cellStyle name="Millares 3 3 2 2 3 3 2" xfId="14321"/>
    <cellStyle name="Millares 3 3 2 2 3 3 2 2" xfId="30617"/>
    <cellStyle name="Millares 3 3 2 2 3 3 3" xfId="22471"/>
    <cellStyle name="Millares 3 3 2 2 3 4" xfId="9022"/>
    <cellStyle name="Millares 3 3 2 2 3 4 2" xfId="25318"/>
    <cellStyle name="Millares 3 3 2 2 3 5" xfId="17172"/>
    <cellStyle name="Millares 3 3 2 2 4" xfId="1581"/>
    <cellStyle name="Millares 3 3 2 2 4 2" xfId="6880"/>
    <cellStyle name="Millares 3 3 2 2 4 2 2" xfId="15026"/>
    <cellStyle name="Millares 3 3 2 2 4 2 2 2" xfId="31322"/>
    <cellStyle name="Millares 3 3 2 2 4 2 3" xfId="23176"/>
    <cellStyle name="Millares 3 3 2 2 4 3" xfId="9727"/>
    <cellStyle name="Millares 3 3 2 2 4 3 2" xfId="26023"/>
    <cellStyle name="Millares 3 3 2 2 4 4" xfId="17877"/>
    <cellStyle name="Millares 3 3 2 2 5" xfId="5470"/>
    <cellStyle name="Millares 3 3 2 2 5 2" xfId="13616"/>
    <cellStyle name="Millares 3 3 2 2 5 2 2" xfId="29912"/>
    <cellStyle name="Millares 3 3 2 2 5 3" xfId="21766"/>
    <cellStyle name="Millares 3 3 2 2 6" xfId="8317"/>
    <cellStyle name="Millares 3 3 2 2 6 2" xfId="24613"/>
    <cellStyle name="Millares 3 3 2 2 7" xfId="16467"/>
    <cellStyle name="Millares 3 3 2 3" xfId="334"/>
    <cellStyle name="Millares 3 3 2 3 2" xfId="678"/>
    <cellStyle name="Millares 3 3 2 3 2 2" xfId="1384"/>
    <cellStyle name="Millares 3 3 2 3 2 2 2" xfId="2794"/>
    <cellStyle name="Millares 3 3 2 3 2 2 2 2" xfId="8093"/>
    <cellStyle name="Millares 3 3 2 3 2 2 2 2 2" xfId="16239"/>
    <cellStyle name="Millares 3 3 2 3 2 2 2 2 2 2" xfId="32535"/>
    <cellStyle name="Millares 3 3 2 3 2 2 2 2 3" xfId="24389"/>
    <cellStyle name="Millares 3 3 2 3 2 2 2 3" xfId="10940"/>
    <cellStyle name="Millares 3 3 2 3 2 2 2 3 2" xfId="27236"/>
    <cellStyle name="Millares 3 3 2 3 2 2 2 4" xfId="19090"/>
    <cellStyle name="Millares 3 3 2 3 2 2 3" xfId="6683"/>
    <cellStyle name="Millares 3 3 2 3 2 2 3 2" xfId="14829"/>
    <cellStyle name="Millares 3 3 2 3 2 2 3 2 2" xfId="31125"/>
    <cellStyle name="Millares 3 3 2 3 2 2 3 3" xfId="22979"/>
    <cellStyle name="Millares 3 3 2 3 2 2 4" xfId="9530"/>
    <cellStyle name="Millares 3 3 2 3 2 2 4 2" xfId="25826"/>
    <cellStyle name="Millares 3 3 2 3 2 2 5" xfId="17680"/>
    <cellStyle name="Millares 3 3 2 3 2 3" xfId="2089"/>
    <cellStyle name="Millares 3 3 2 3 2 3 2" xfId="7388"/>
    <cellStyle name="Millares 3 3 2 3 2 3 2 2" xfId="15534"/>
    <cellStyle name="Millares 3 3 2 3 2 3 2 2 2" xfId="31830"/>
    <cellStyle name="Millares 3 3 2 3 2 3 2 3" xfId="23684"/>
    <cellStyle name="Millares 3 3 2 3 2 3 3" xfId="10235"/>
    <cellStyle name="Millares 3 3 2 3 2 3 3 2" xfId="26531"/>
    <cellStyle name="Millares 3 3 2 3 2 3 4" xfId="18385"/>
    <cellStyle name="Millares 3 3 2 3 2 4" xfId="5978"/>
    <cellStyle name="Millares 3 3 2 3 2 4 2" xfId="14124"/>
    <cellStyle name="Millares 3 3 2 3 2 4 2 2" xfId="30420"/>
    <cellStyle name="Millares 3 3 2 3 2 4 3" xfId="22274"/>
    <cellStyle name="Millares 3 3 2 3 2 5" xfId="8825"/>
    <cellStyle name="Millares 3 3 2 3 2 5 2" xfId="25121"/>
    <cellStyle name="Millares 3 3 2 3 2 6" xfId="16975"/>
    <cellStyle name="Millares 3 3 2 3 3" xfId="1040"/>
    <cellStyle name="Millares 3 3 2 3 3 2" xfId="2450"/>
    <cellStyle name="Millares 3 3 2 3 3 2 2" xfId="7749"/>
    <cellStyle name="Millares 3 3 2 3 3 2 2 2" xfId="15895"/>
    <cellStyle name="Millares 3 3 2 3 3 2 2 2 2" xfId="32191"/>
    <cellStyle name="Millares 3 3 2 3 3 2 2 3" xfId="24045"/>
    <cellStyle name="Millares 3 3 2 3 3 2 3" xfId="10596"/>
    <cellStyle name="Millares 3 3 2 3 3 2 3 2" xfId="26892"/>
    <cellStyle name="Millares 3 3 2 3 3 2 4" xfId="18746"/>
    <cellStyle name="Millares 3 3 2 3 3 3" xfId="6339"/>
    <cellStyle name="Millares 3 3 2 3 3 3 2" xfId="14485"/>
    <cellStyle name="Millares 3 3 2 3 3 3 2 2" xfId="30781"/>
    <cellStyle name="Millares 3 3 2 3 3 3 3" xfId="22635"/>
    <cellStyle name="Millares 3 3 2 3 3 4" xfId="9186"/>
    <cellStyle name="Millares 3 3 2 3 3 4 2" xfId="25482"/>
    <cellStyle name="Millares 3 3 2 3 3 5" xfId="17336"/>
    <cellStyle name="Millares 3 3 2 3 4" xfId="1745"/>
    <cellStyle name="Millares 3 3 2 3 4 2" xfId="7044"/>
    <cellStyle name="Millares 3 3 2 3 4 2 2" xfId="15190"/>
    <cellStyle name="Millares 3 3 2 3 4 2 2 2" xfId="31486"/>
    <cellStyle name="Millares 3 3 2 3 4 2 3" xfId="23340"/>
    <cellStyle name="Millares 3 3 2 3 4 3" xfId="9891"/>
    <cellStyle name="Millares 3 3 2 3 4 3 2" xfId="26187"/>
    <cellStyle name="Millares 3 3 2 3 4 4" xfId="18041"/>
    <cellStyle name="Millares 3 3 2 3 5" xfId="5634"/>
    <cellStyle name="Millares 3 3 2 3 5 2" xfId="13780"/>
    <cellStyle name="Millares 3 3 2 3 5 2 2" xfId="30076"/>
    <cellStyle name="Millares 3 3 2 3 5 3" xfId="21930"/>
    <cellStyle name="Millares 3 3 2 3 6" xfId="8481"/>
    <cellStyle name="Millares 3 3 2 3 6 2" xfId="24777"/>
    <cellStyle name="Millares 3 3 2 3 7" xfId="16631"/>
    <cellStyle name="Millares 3 3 2 4" xfId="424"/>
    <cellStyle name="Millares 3 3 2 4 2" xfId="1130"/>
    <cellStyle name="Millares 3 3 2 4 2 2" xfId="2540"/>
    <cellStyle name="Millares 3 3 2 4 2 2 2" xfId="7839"/>
    <cellStyle name="Millares 3 3 2 4 2 2 2 2" xfId="15985"/>
    <cellStyle name="Millares 3 3 2 4 2 2 2 2 2" xfId="32281"/>
    <cellStyle name="Millares 3 3 2 4 2 2 2 3" xfId="24135"/>
    <cellStyle name="Millares 3 3 2 4 2 2 3" xfId="10686"/>
    <cellStyle name="Millares 3 3 2 4 2 2 3 2" xfId="26982"/>
    <cellStyle name="Millares 3 3 2 4 2 2 4" xfId="18836"/>
    <cellStyle name="Millares 3 3 2 4 2 3" xfId="6429"/>
    <cellStyle name="Millares 3 3 2 4 2 3 2" xfId="14575"/>
    <cellStyle name="Millares 3 3 2 4 2 3 2 2" xfId="30871"/>
    <cellStyle name="Millares 3 3 2 4 2 3 3" xfId="22725"/>
    <cellStyle name="Millares 3 3 2 4 2 4" xfId="9276"/>
    <cellStyle name="Millares 3 3 2 4 2 4 2" xfId="25572"/>
    <cellStyle name="Millares 3 3 2 4 2 5" xfId="17426"/>
    <cellStyle name="Millares 3 3 2 4 3" xfId="1835"/>
    <cellStyle name="Millares 3 3 2 4 3 2" xfId="7134"/>
    <cellStyle name="Millares 3 3 2 4 3 2 2" xfId="15280"/>
    <cellStyle name="Millares 3 3 2 4 3 2 2 2" xfId="31576"/>
    <cellStyle name="Millares 3 3 2 4 3 2 3" xfId="23430"/>
    <cellStyle name="Millares 3 3 2 4 3 3" xfId="9981"/>
    <cellStyle name="Millares 3 3 2 4 3 3 2" xfId="26277"/>
    <cellStyle name="Millares 3 3 2 4 3 4" xfId="18131"/>
    <cellStyle name="Millares 3 3 2 4 4" xfId="5724"/>
    <cellStyle name="Millares 3 3 2 4 4 2" xfId="13870"/>
    <cellStyle name="Millares 3 3 2 4 4 2 2" xfId="30166"/>
    <cellStyle name="Millares 3 3 2 4 4 3" xfId="22020"/>
    <cellStyle name="Millares 3 3 2 4 5" xfId="8571"/>
    <cellStyle name="Millares 3 3 2 4 5 2" xfId="24867"/>
    <cellStyle name="Millares 3 3 2 4 6" xfId="16721"/>
    <cellStyle name="Millares 3 3 2 5" xfId="786"/>
    <cellStyle name="Millares 3 3 2 5 2" xfId="2196"/>
    <cellStyle name="Millares 3 3 2 5 2 2" xfId="7495"/>
    <cellStyle name="Millares 3 3 2 5 2 2 2" xfId="15641"/>
    <cellStyle name="Millares 3 3 2 5 2 2 2 2" xfId="31937"/>
    <cellStyle name="Millares 3 3 2 5 2 2 3" xfId="23791"/>
    <cellStyle name="Millares 3 3 2 5 2 3" xfId="10342"/>
    <cellStyle name="Millares 3 3 2 5 2 3 2" xfId="26638"/>
    <cellStyle name="Millares 3 3 2 5 2 4" xfId="18492"/>
    <cellStyle name="Millares 3 3 2 5 3" xfId="6085"/>
    <cellStyle name="Millares 3 3 2 5 3 2" xfId="14231"/>
    <cellStyle name="Millares 3 3 2 5 3 2 2" xfId="30527"/>
    <cellStyle name="Millares 3 3 2 5 3 3" xfId="22381"/>
    <cellStyle name="Millares 3 3 2 5 4" xfId="8932"/>
    <cellStyle name="Millares 3 3 2 5 4 2" xfId="25228"/>
    <cellStyle name="Millares 3 3 2 5 5" xfId="17082"/>
    <cellStyle name="Millares 3 3 2 6" xfId="1491"/>
    <cellStyle name="Millares 3 3 2 6 2" xfId="6790"/>
    <cellStyle name="Millares 3 3 2 6 2 2" xfId="14936"/>
    <cellStyle name="Millares 3 3 2 6 2 2 2" xfId="31232"/>
    <cellStyle name="Millares 3 3 2 6 2 3" xfId="23086"/>
    <cellStyle name="Millares 3 3 2 6 3" xfId="9637"/>
    <cellStyle name="Millares 3 3 2 6 3 2" xfId="25933"/>
    <cellStyle name="Millares 3 3 2 6 4" xfId="17787"/>
    <cellStyle name="Millares 3 3 2 7" xfId="5380"/>
    <cellStyle name="Millares 3 3 2 7 2" xfId="13526"/>
    <cellStyle name="Millares 3 3 2 7 2 2" xfId="29822"/>
    <cellStyle name="Millares 3 3 2 7 3" xfId="21676"/>
    <cellStyle name="Millares 3 3 2 8" xfId="8227"/>
    <cellStyle name="Millares 3 3 2 8 2" xfId="24523"/>
    <cellStyle name="Millares 3 3 2 9" xfId="16377"/>
    <cellStyle name="Millares 3 3 3" xfId="126"/>
    <cellStyle name="Millares 3 3 3 2" xfId="470"/>
    <cellStyle name="Millares 3 3 3 2 2" xfId="1176"/>
    <cellStyle name="Millares 3 3 3 2 2 2" xfId="2586"/>
    <cellStyle name="Millares 3 3 3 2 2 2 2" xfId="7885"/>
    <cellStyle name="Millares 3 3 3 2 2 2 2 2" xfId="16031"/>
    <cellStyle name="Millares 3 3 3 2 2 2 2 2 2" xfId="32327"/>
    <cellStyle name="Millares 3 3 3 2 2 2 2 3" xfId="24181"/>
    <cellStyle name="Millares 3 3 3 2 2 2 3" xfId="10732"/>
    <cellStyle name="Millares 3 3 3 2 2 2 3 2" xfId="27028"/>
    <cellStyle name="Millares 3 3 3 2 2 2 4" xfId="18882"/>
    <cellStyle name="Millares 3 3 3 2 2 3" xfId="6475"/>
    <cellStyle name="Millares 3 3 3 2 2 3 2" xfId="14621"/>
    <cellStyle name="Millares 3 3 3 2 2 3 2 2" xfId="30917"/>
    <cellStyle name="Millares 3 3 3 2 2 3 3" xfId="22771"/>
    <cellStyle name="Millares 3 3 3 2 2 4" xfId="9322"/>
    <cellStyle name="Millares 3 3 3 2 2 4 2" xfId="25618"/>
    <cellStyle name="Millares 3 3 3 2 2 5" xfId="17472"/>
    <cellStyle name="Millares 3 3 3 2 3" xfId="1881"/>
    <cellStyle name="Millares 3 3 3 2 3 2" xfId="7180"/>
    <cellStyle name="Millares 3 3 3 2 3 2 2" xfId="15326"/>
    <cellStyle name="Millares 3 3 3 2 3 2 2 2" xfId="31622"/>
    <cellStyle name="Millares 3 3 3 2 3 2 3" xfId="23476"/>
    <cellStyle name="Millares 3 3 3 2 3 3" xfId="10027"/>
    <cellStyle name="Millares 3 3 3 2 3 3 2" xfId="26323"/>
    <cellStyle name="Millares 3 3 3 2 3 4" xfId="18177"/>
    <cellStyle name="Millares 3 3 3 2 4" xfId="5770"/>
    <cellStyle name="Millares 3 3 3 2 4 2" xfId="13916"/>
    <cellStyle name="Millares 3 3 3 2 4 2 2" xfId="30212"/>
    <cellStyle name="Millares 3 3 3 2 4 3" xfId="22066"/>
    <cellStyle name="Millares 3 3 3 2 5" xfId="8617"/>
    <cellStyle name="Millares 3 3 3 2 5 2" xfId="24913"/>
    <cellStyle name="Millares 3 3 3 2 6" xfId="16767"/>
    <cellStyle name="Millares 3 3 3 3" xfId="832"/>
    <cellStyle name="Millares 3 3 3 3 2" xfId="2242"/>
    <cellStyle name="Millares 3 3 3 3 2 2" xfId="7541"/>
    <cellStyle name="Millares 3 3 3 3 2 2 2" xfId="15687"/>
    <cellStyle name="Millares 3 3 3 3 2 2 2 2" xfId="31983"/>
    <cellStyle name="Millares 3 3 3 3 2 2 3" xfId="23837"/>
    <cellStyle name="Millares 3 3 3 3 2 3" xfId="10388"/>
    <cellStyle name="Millares 3 3 3 3 2 3 2" xfId="26684"/>
    <cellStyle name="Millares 3 3 3 3 2 4" xfId="18538"/>
    <cellStyle name="Millares 3 3 3 3 3" xfId="6131"/>
    <cellStyle name="Millares 3 3 3 3 3 2" xfId="14277"/>
    <cellStyle name="Millares 3 3 3 3 3 2 2" xfId="30573"/>
    <cellStyle name="Millares 3 3 3 3 3 3" xfId="22427"/>
    <cellStyle name="Millares 3 3 3 3 4" xfId="8978"/>
    <cellStyle name="Millares 3 3 3 3 4 2" xfId="25274"/>
    <cellStyle name="Millares 3 3 3 3 5" xfId="17128"/>
    <cellStyle name="Millares 3 3 3 4" xfId="1537"/>
    <cellStyle name="Millares 3 3 3 4 2" xfId="6836"/>
    <cellStyle name="Millares 3 3 3 4 2 2" xfId="14982"/>
    <cellStyle name="Millares 3 3 3 4 2 2 2" xfId="31278"/>
    <cellStyle name="Millares 3 3 3 4 2 3" xfId="23132"/>
    <cellStyle name="Millares 3 3 3 4 3" xfId="9683"/>
    <cellStyle name="Millares 3 3 3 4 3 2" xfId="25979"/>
    <cellStyle name="Millares 3 3 3 4 4" xfId="17833"/>
    <cellStyle name="Millares 3 3 3 5" xfId="5426"/>
    <cellStyle name="Millares 3 3 3 5 2" xfId="13572"/>
    <cellStyle name="Millares 3 3 3 5 2 2" xfId="29868"/>
    <cellStyle name="Millares 3 3 3 5 3" xfId="21722"/>
    <cellStyle name="Millares 3 3 3 6" xfId="8273"/>
    <cellStyle name="Millares 3 3 3 6 2" xfId="24569"/>
    <cellStyle name="Millares 3 3 3 7" xfId="16423"/>
    <cellStyle name="Millares 3 3 4" xfId="290"/>
    <cellStyle name="Millares 3 3 4 2" xfId="634"/>
    <cellStyle name="Millares 3 3 4 2 2" xfId="1340"/>
    <cellStyle name="Millares 3 3 4 2 2 2" xfId="2750"/>
    <cellStyle name="Millares 3 3 4 2 2 2 2" xfId="8049"/>
    <cellStyle name="Millares 3 3 4 2 2 2 2 2" xfId="16195"/>
    <cellStyle name="Millares 3 3 4 2 2 2 2 2 2" xfId="32491"/>
    <cellStyle name="Millares 3 3 4 2 2 2 2 3" xfId="24345"/>
    <cellStyle name="Millares 3 3 4 2 2 2 3" xfId="10896"/>
    <cellStyle name="Millares 3 3 4 2 2 2 3 2" xfId="27192"/>
    <cellStyle name="Millares 3 3 4 2 2 2 4" xfId="19046"/>
    <cellStyle name="Millares 3 3 4 2 2 3" xfId="6639"/>
    <cellStyle name="Millares 3 3 4 2 2 3 2" xfId="14785"/>
    <cellStyle name="Millares 3 3 4 2 2 3 2 2" xfId="31081"/>
    <cellStyle name="Millares 3 3 4 2 2 3 3" xfId="22935"/>
    <cellStyle name="Millares 3 3 4 2 2 4" xfId="9486"/>
    <cellStyle name="Millares 3 3 4 2 2 4 2" xfId="25782"/>
    <cellStyle name="Millares 3 3 4 2 2 5" xfId="17636"/>
    <cellStyle name="Millares 3 3 4 2 3" xfId="2045"/>
    <cellStyle name="Millares 3 3 4 2 3 2" xfId="7344"/>
    <cellStyle name="Millares 3 3 4 2 3 2 2" xfId="15490"/>
    <cellStyle name="Millares 3 3 4 2 3 2 2 2" xfId="31786"/>
    <cellStyle name="Millares 3 3 4 2 3 2 3" xfId="23640"/>
    <cellStyle name="Millares 3 3 4 2 3 3" xfId="10191"/>
    <cellStyle name="Millares 3 3 4 2 3 3 2" xfId="26487"/>
    <cellStyle name="Millares 3 3 4 2 3 4" xfId="18341"/>
    <cellStyle name="Millares 3 3 4 2 4" xfId="5934"/>
    <cellStyle name="Millares 3 3 4 2 4 2" xfId="14080"/>
    <cellStyle name="Millares 3 3 4 2 4 2 2" xfId="30376"/>
    <cellStyle name="Millares 3 3 4 2 4 3" xfId="22230"/>
    <cellStyle name="Millares 3 3 4 2 5" xfId="8781"/>
    <cellStyle name="Millares 3 3 4 2 5 2" xfId="25077"/>
    <cellStyle name="Millares 3 3 4 2 6" xfId="16931"/>
    <cellStyle name="Millares 3 3 4 3" xfId="996"/>
    <cellStyle name="Millares 3 3 4 3 2" xfId="2406"/>
    <cellStyle name="Millares 3 3 4 3 2 2" xfId="7705"/>
    <cellStyle name="Millares 3 3 4 3 2 2 2" xfId="15851"/>
    <cellStyle name="Millares 3 3 4 3 2 2 2 2" xfId="32147"/>
    <cellStyle name="Millares 3 3 4 3 2 2 3" xfId="24001"/>
    <cellStyle name="Millares 3 3 4 3 2 3" xfId="10552"/>
    <cellStyle name="Millares 3 3 4 3 2 3 2" xfId="26848"/>
    <cellStyle name="Millares 3 3 4 3 2 4" xfId="18702"/>
    <cellStyle name="Millares 3 3 4 3 3" xfId="6295"/>
    <cellStyle name="Millares 3 3 4 3 3 2" xfId="14441"/>
    <cellStyle name="Millares 3 3 4 3 3 2 2" xfId="30737"/>
    <cellStyle name="Millares 3 3 4 3 3 3" xfId="22591"/>
    <cellStyle name="Millares 3 3 4 3 4" xfId="9142"/>
    <cellStyle name="Millares 3 3 4 3 4 2" xfId="25438"/>
    <cellStyle name="Millares 3 3 4 3 5" xfId="17292"/>
    <cellStyle name="Millares 3 3 4 4" xfId="1701"/>
    <cellStyle name="Millares 3 3 4 4 2" xfId="7000"/>
    <cellStyle name="Millares 3 3 4 4 2 2" xfId="15146"/>
    <cellStyle name="Millares 3 3 4 4 2 2 2" xfId="31442"/>
    <cellStyle name="Millares 3 3 4 4 2 3" xfId="23296"/>
    <cellStyle name="Millares 3 3 4 4 3" xfId="9847"/>
    <cellStyle name="Millares 3 3 4 4 3 2" xfId="26143"/>
    <cellStyle name="Millares 3 3 4 4 4" xfId="17997"/>
    <cellStyle name="Millares 3 3 4 5" xfId="5590"/>
    <cellStyle name="Millares 3 3 4 5 2" xfId="13736"/>
    <cellStyle name="Millares 3 3 4 5 2 2" xfId="30032"/>
    <cellStyle name="Millares 3 3 4 5 3" xfId="21886"/>
    <cellStyle name="Millares 3 3 4 6" xfId="8437"/>
    <cellStyle name="Millares 3 3 4 6 2" xfId="24733"/>
    <cellStyle name="Millares 3 3 4 7" xfId="16587"/>
    <cellStyle name="Millares 3 3 5" xfId="380"/>
    <cellStyle name="Millares 3 3 5 2" xfId="1086"/>
    <cellStyle name="Millares 3 3 5 2 2" xfId="2496"/>
    <cellStyle name="Millares 3 3 5 2 2 2" xfId="7795"/>
    <cellStyle name="Millares 3 3 5 2 2 2 2" xfId="15941"/>
    <cellStyle name="Millares 3 3 5 2 2 2 2 2" xfId="32237"/>
    <cellStyle name="Millares 3 3 5 2 2 2 3" xfId="24091"/>
    <cellStyle name="Millares 3 3 5 2 2 3" xfId="10642"/>
    <cellStyle name="Millares 3 3 5 2 2 3 2" xfId="26938"/>
    <cellStyle name="Millares 3 3 5 2 2 4" xfId="18792"/>
    <cellStyle name="Millares 3 3 5 2 3" xfId="6385"/>
    <cellStyle name="Millares 3 3 5 2 3 2" xfId="14531"/>
    <cellStyle name="Millares 3 3 5 2 3 2 2" xfId="30827"/>
    <cellStyle name="Millares 3 3 5 2 3 3" xfId="22681"/>
    <cellStyle name="Millares 3 3 5 2 4" xfId="9232"/>
    <cellStyle name="Millares 3 3 5 2 4 2" xfId="25528"/>
    <cellStyle name="Millares 3 3 5 2 5" xfId="17382"/>
    <cellStyle name="Millares 3 3 5 3" xfId="1791"/>
    <cellStyle name="Millares 3 3 5 3 2" xfId="7090"/>
    <cellStyle name="Millares 3 3 5 3 2 2" xfId="15236"/>
    <cellStyle name="Millares 3 3 5 3 2 2 2" xfId="31532"/>
    <cellStyle name="Millares 3 3 5 3 2 3" xfId="23386"/>
    <cellStyle name="Millares 3 3 5 3 3" xfId="9937"/>
    <cellStyle name="Millares 3 3 5 3 3 2" xfId="26233"/>
    <cellStyle name="Millares 3 3 5 3 4" xfId="18087"/>
    <cellStyle name="Millares 3 3 5 4" xfId="5680"/>
    <cellStyle name="Millares 3 3 5 4 2" xfId="13826"/>
    <cellStyle name="Millares 3 3 5 4 2 2" xfId="30122"/>
    <cellStyle name="Millares 3 3 5 4 3" xfId="21976"/>
    <cellStyle name="Millares 3 3 5 5" xfId="8527"/>
    <cellStyle name="Millares 3 3 5 5 2" xfId="24823"/>
    <cellStyle name="Millares 3 3 5 6" xfId="16677"/>
    <cellStyle name="Millares 3 3 6" xfId="742"/>
    <cellStyle name="Millares 3 3 6 2" xfId="2152"/>
    <cellStyle name="Millares 3 3 6 2 2" xfId="7451"/>
    <cellStyle name="Millares 3 3 6 2 2 2" xfId="15597"/>
    <cellStyle name="Millares 3 3 6 2 2 2 2" xfId="31893"/>
    <cellStyle name="Millares 3 3 6 2 2 3" xfId="23747"/>
    <cellStyle name="Millares 3 3 6 2 3" xfId="10298"/>
    <cellStyle name="Millares 3 3 6 2 3 2" xfId="26594"/>
    <cellStyle name="Millares 3 3 6 2 4" xfId="18448"/>
    <cellStyle name="Millares 3 3 6 3" xfId="6041"/>
    <cellStyle name="Millares 3 3 6 3 2" xfId="14187"/>
    <cellStyle name="Millares 3 3 6 3 2 2" xfId="30483"/>
    <cellStyle name="Millares 3 3 6 3 3" xfId="22337"/>
    <cellStyle name="Millares 3 3 6 4" xfId="8888"/>
    <cellStyle name="Millares 3 3 6 4 2" xfId="25184"/>
    <cellStyle name="Millares 3 3 6 5" xfId="17038"/>
    <cellStyle name="Millares 3 3 7" xfId="1447"/>
    <cellStyle name="Millares 3 3 7 2" xfId="6746"/>
    <cellStyle name="Millares 3 3 7 2 2" xfId="14892"/>
    <cellStyle name="Millares 3 3 7 2 2 2" xfId="31188"/>
    <cellStyle name="Millares 3 3 7 2 3" xfId="23042"/>
    <cellStyle name="Millares 3 3 7 3" xfId="9593"/>
    <cellStyle name="Millares 3 3 7 3 2" xfId="25889"/>
    <cellStyle name="Millares 3 3 7 4" xfId="17743"/>
    <cellStyle name="Millares 3 3 8" xfId="5336"/>
    <cellStyle name="Millares 3 3 8 2" xfId="13482"/>
    <cellStyle name="Millares 3 3 8 2 2" xfId="29778"/>
    <cellStyle name="Millares 3 3 8 3" xfId="21632"/>
    <cellStyle name="Millares 3 3 9" xfId="8183"/>
    <cellStyle name="Millares 3 3 9 2" xfId="24479"/>
    <cellStyle name="Millares 3 4" xfId="58"/>
    <cellStyle name="Millares 3 4 2" xfId="148"/>
    <cellStyle name="Millares 3 4 2 2" xfId="492"/>
    <cellStyle name="Millares 3 4 2 2 2" xfId="1198"/>
    <cellStyle name="Millares 3 4 2 2 2 2" xfId="2608"/>
    <cellStyle name="Millares 3 4 2 2 2 2 2" xfId="7907"/>
    <cellStyle name="Millares 3 4 2 2 2 2 2 2" xfId="16053"/>
    <cellStyle name="Millares 3 4 2 2 2 2 2 2 2" xfId="32349"/>
    <cellStyle name="Millares 3 4 2 2 2 2 2 3" xfId="24203"/>
    <cellStyle name="Millares 3 4 2 2 2 2 3" xfId="10754"/>
    <cellStyle name="Millares 3 4 2 2 2 2 3 2" xfId="27050"/>
    <cellStyle name="Millares 3 4 2 2 2 2 4" xfId="18904"/>
    <cellStyle name="Millares 3 4 2 2 2 3" xfId="6497"/>
    <cellStyle name="Millares 3 4 2 2 2 3 2" xfId="14643"/>
    <cellStyle name="Millares 3 4 2 2 2 3 2 2" xfId="30939"/>
    <cellStyle name="Millares 3 4 2 2 2 3 3" xfId="22793"/>
    <cellStyle name="Millares 3 4 2 2 2 4" xfId="9344"/>
    <cellStyle name="Millares 3 4 2 2 2 4 2" xfId="25640"/>
    <cellStyle name="Millares 3 4 2 2 2 5" xfId="17494"/>
    <cellStyle name="Millares 3 4 2 2 3" xfId="1903"/>
    <cellStyle name="Millares 3 4 2 2 3 2" xfId="7202"/>
    <cellStyle name="Millares 3 4 2 2 3 2 2" xfId="15348"/>
    <cellStyle name="Millares 3 4 2 2 3 2 2 2" xfId="31644"/>
    <cellStyle name="Millares 3 4 2 2 3 2 3" xfId="23498"/>
    <cellStyle name="Millares 3 4 2 2 3 3" xfId="10049"/>
    <cellStyle name="Millares 3 4 2 2 3 3 2" xfId="26345"/>
    <cellStyle name="Millares 3 4 2 2 3 4" xfId="18199"/>
    <cellStyle name="Millares 3 4 2 2 4" xfId="5792"/>
    <cellStyle name="Millares 3 4 2 2 4 2" xfId="13938"/>
    <cellStyle name="Millares 3 4 2 2 4 2 2" xfId="30234"/>
    <cellStyle name="Millares 3 4 2 2 4 3" xfId="22088"/>
    <cellStyle name="Millares 3 4 2 2 5" xfId="8639"/>
    <cellStyle name="Millares 3 4 2 2 5 2" xfId="24935"/>
    <cellStyle name="Millares 3 4 2 2 6" xfId="16789"/>
    <cellStyle name="Millares 3 4 2 3" xfId="854"/>
    <cellStyle name="Millares 3 4 2 3 2" xfId="2264"/>
    <cellStyle name="Millares 3 4 2 3 2 2" xfId="7563"/>
    <cellStyle name="Millares 3 4 2 3 2 2 2" xfId="15709"/>
    <cellStyle name="Millares 3 4 2 3 2 2 2 2" xfId="32005"/>
    <cellStyle name="Millares 3 4 2 3 2 2 3" xfId="23859"/>
    <cellStyle name="Millares 3 4 2 3 2 3" xfId="10410"/>
    <cellStyle name="Millares 3 4 2 3 2 3 2" xfId="26706"/>
    <cellStyle name="Millares 3 4 2 3 2 4" xfId="18560"/>
    <cellStyle name="Millares 3 4 2 3 3" xfId="6153"/>
    <cellStyle name="Millares 3 4 2 3 3 2" xfId="14299"/>
    <cellStyle name="Millares 3 4 2 3 3 2 2" xfId="30595"/>
    <cellStyle name="Millares 3 4 2 3 3 3" xfId="22449"/>
    <cellStyle name="Millares 3 4 2 3 4" xfId="9000"/>
    <cellStyle name="Millares 3 4 2 3 4 2" xfId="25296"/>
    <cellStyle name="Millares 3 4 2 3 5" xfId="17150"/>
    <cellStyle name="Millares 3 4 2 4" xfId="1559"/>
    <cellStyle name="Millares 3 4 2 4 2" xfId="6858"/>
    <cellStyle name="Millares 3 4 2 4 2 2" xfId="15004"/>
    <cellStyle name="Millares 3 4 2 4 2 2 2" xfId="31300"/>
    <cellStyle name="Millares 3 4 2 4 2 3" xfId="23154"/>
    <cellStyle name="Millares 3 4 2 4 3" xfId="9705"/>
    <cellStyle name="Millares 3 4 2 4 3 2" xfId="26001"/>
    <cellStyle name="Millares 3 4 2 4 4" xfId="17855"/>
    <cellStyle name="Millares 3 4 2 5" xfId="5448"/>
    <cellStyle name="Millares 3 4 2 5 2" xfId="13594"/>
    <cellStyle name="Millares 3 4 2 5 2 2" xfId="29890"/>
    <cellStyle name="Millares 3 4 2 5 3" xfId="21744"/>
    <cellStyle name="Millares 3 4 2 6" xfId="8295"/>
    <cellStyle name="Millares 3 4 2 6 2" xfId="24591"/>
    <cellStyle name="Millares 3 4 2 7" xfId="16445"/>
    <cellStyle name="Millares 3 4 3" xfId="312"/>
    <cellStyle name="Millares 3 4 3 2" xfId="656"/>
    <cellStyle name="Millares 3 4 3 2 2" xfId="1362"/>
    <cellStyle name="Millares 3 4 3 2 2 2" xfId="2772"/>
    <cellStyle name="Millares 3 4 3 2 2 2 2" xfId="8071"/>
    <cellStyle name="Millares 3 4 3 2 2 2 2 2" xfId="16217"/>
    <cellStyle name="Millares 3 4 3 2 2 2 2 2 2" xfId="32513"/>
    <cellStyle name="Millares 3 4 3 2 2 2 2 3" xfId="24367"/>
    <cellStyle name="Millares 3 4 3 2 2 2 3" xfId="10918"/>
    <cellStyle name="Millares 3 4 3 2 2 2 3 2" xfId="27214"/>
    <cellStyle name="Millares 3 4 3 2 2 2 4" xfId="19068"/>
    <cellStyle name="Millares 3 4 3 2 2 3" xfId="6661"/>
    <cellStyle name="Millares 3 4 3 2 2 3 2" xfId="14807"/>
    <cellStyle name="Millares 3 4 3 2 2 3 2 2" xfId="31103"/>
    <cellStyle name="Millares 3 4 3 2 2 3 3" xfId="22957"/>
    <cellStyle name="Millares 3 4 3 2 2 4" xfId="9508"/>
    <cellStyle name="Millares 3 4 3 2 2 4 2" xfId="25804"/>
    <cellStyle name="Millares 3 4 3 2 2 5" xfId="17658"/>
    <cellStyle name="Millares 3 4 3 2 3" xfId="2067"/>
    <cellStyle name="Millares 3 4 3 2 3 2" xfId="7366"/>
    <cellStyle name="Millares 3 4 3 2 3 2 2" xfId="15512"/>
    <cellStyle name="Millares 3 4 3 2 3 2 2 2" xfId="31808"/>
    <cellStyle name="Millares 3 4 3 2 3 2 3" xfId="23662"/>
    <cellStyle name="Millares 3 4 3 2 3 3" xfId="10213"/>
    <cellStyle name="Millares 3 4 3 2 3 3 2" xfId="26509"/>
    <cellStyle name="Millares 3 4 3 2 3 4" xfId="18363"/>
    <cellStyle name="Millares 3 4 3 2 4" xfId="5956"/>
    <cellStyle name="Millares 3 4 3 2 4 2" xfId="14102"/>
    <cellStyle name="Millares 3 4 3 2 4 2 2" xfId="30398"/>
    <cellStyle name="Millares 3 4 3 2 4 3" xfId="22252"/>
    <cellStyle name="Millares 3 4 3 2 5" xfId="8803"/>
    <cellStyle name="Millares 3 4 3 2 5 2" xfId="25099"/>
    <cellStyle name="Millares 3 4 3 2 6" xfId="16953"/>
    <cellStyle name="Millares 3 4 3 3" xfId="1018"/>
    <cellStyle name="Millares 3 4 3 3 2" xfId="2428"/>
    <cellStyle name="Millares 3 4 3 3 2 2" xfId="7727"/>
    <cellStyle name="Millares 3 4 3 3 2 2 2" xfId="15873"/>
    <cellStyle name="Millares 3 4 3 3 2 2 2 2" xfId="32169"/>
    <cellStyle name="Millares 3 4 3 3 2 2 3" xfId="24023"/>
    <cellStyle name="Millares 3 4 3 3 2 3" xfId="10574"/>
    <cellStyle name="Millares 3 4 3 3 2 3 2" xfId="26870"/>
    <cellStyle name="Millares 3 4 3 3 2 4" xfId="18724"/>
    <cellStyle name="Millares 3 4 3 3 3" xfId="6317"/>
    <cellStyle name="Millares 3 4 3 3 3 2" xfId="14463"/>
    <cellStyle name="Millares 3 4 3 3 3 2 2" xfId="30759"/>
    <cellStyle name="Millares 3 4 3 3 3 3" xfId="22613"/>
    <cellStyle name="Millares 3 4 3 3 4" xfId="9164"/>
    <cellStyle name="Millares 3 4 3 3 4 2" xfId="25460"/>
    <cellStyle name="Millares 3 4 3 3 5" xfId="17314"/>
    <cellStyle name="Millares 3 4 3 4" xfId="1723"/>
    <cellStyle name="Millares 3 4 3 4 2" xfId="7022"/>
    <cellStyle name="Millares 3 4 3 4 2 2" xfId="15168"/>
    <cellStyle name="Millares 3 4 3 4 2 2 2" xfId="31464"/>
    <cellStyle name="Millares 3 4 3 4 2 3" xfId="23318"/>
    <cellStyle name="Millares 3 4 3 4 3" xfId="9869"/>
    <cellStyle name="Millares 3 4 3 4 3 2" xfId="26165"/>
    <cellStyle name="Millares 3 4 3 4 4" xfId="18019"/>
    <cellStyle name="Millares 3 4 3 5" xfId="5612"/>
    <cellStyle name="Millares 3 4 3 5 2" xfId="13758"/>
    <cellStyle name="Millares 3 4 3 5 2 2" xfId="30054"/>
    <cellStyle name="Millares 3 4 3 5 3" xfId="21908"/>
    <cellStyle name="Millares 3 4 3 6" xfId="8459"/>
    <cellStyle name="Millares 3 4 3 6 2" xfId="24755"/>
    <cellStyle name="Millares 3 4 3 7" xfId="16609"/>
    <cellStyle name="Millares 3 4 4" xfId="402"/>
    <cellStyle name="Millares 3 4 4 2" xfId="1108"/>
    <cellStyle name="Millares 3 4 4 2 2" xfId="2518"/>
    <cellStyle name="Millares 3 4 4 2 2 2" xfId="7817"/>
    <cellStyle name="Millares 3 4 4 2 2 2 2" xfId="15963"/>
    <cellStyle name="Millares 3 4 4 2 2 2 2 2" xfId="32259"/>
    <cellStyle name="Millares 3 4 4 2 2 2 3" xfId="24113"/>
    <cellStyle name="Millares 3 4 4 2 2 3" xfId="10664"/>
    <cellStyle name="Millares 3 4 4 2 2 3 2" xfId="26960"/>
    <cellStyle name="Millares 3 4 4 2 2 4" xfId="18814"/>
    <cellStyle name="Millares 3 4 4 2 3" xfId="6407"/>
    <cellStyle name="Millares 3 4 4 2 3 2" xfId="14553"/>
    <cellStyle name="Millares 3 4 4 2 3 2 2" xfId="30849"/>
    <cellStyle name="Millares 3 4 4 2 3 3" xfId="22703"/>
    <cellStyle name="Millares 3 4 4 2 4" xfId="9254"/>
    <cellStyle name="Millares 3 4 4 2 4 2" xfId="25550"/>
    <cellStyle name="Millares 3 4 4 2 5" xfId="17404"/>
    <cellStyle name="Millares 3 4 4 3" xfId="1813"/>
    <cellStyle name="Millares 3 4 4 3 2" xfId="7112"/>
    <cellStyle name="Millares 3 4 4 3 2 2" xfId="15258"/>
    <cellStyle name="Millares 3 4 4 3 2 2 2" xfId="31554"/>
    <cellStyle name="Millares 3 4 4 3 2 3" xfId="23408"/>
    <cellStyle name="Millares 3 4 4 3 3" xfId="9959"/>
    <cellStyle name="Millares 3 4 4 3 3 2" xfId="26255"/>
    <cellStyle name="Millares 3 4 4 3 4" xfId="18109"/>
    <cellStyle name="Millares 3 4 4 4" xfId="5702"/>
    <cellStyle name="Millares 3 4 4 4 2" xfId="13848"/>
    <cellStyle name="Millares 3 4 4 4 2 2" xfId="30144"/>
    <cellStyle name="Millares 3 4 4 4 3" xfId="21998"/>
    <cellStyle name="Millares 3 4 4 5" xfId="8549"/>
    <cellStyle name="Millares 3 4 4 5 2" xfId="24845"/>
    <cellStyle name="Millares 3 4 4 6" xfId="16699"/>
    <cellStyle name="Millares 3 4 5" xfId="764"/>
    <cellStyle name="Millares 3 4 5 2" xfId="2174"/>
    <cellStyle name="Millares 3 4 5 2 2" xfId="7473"/>
    <cellStyle name="Millares 3 4 5 2 2 2" xfId="15619"/>
    <cellStyle name="Millares 3 4 5 2 2 2 2" xfId="31915"/>
    <cellStyle name="Millares 3 4 5 2 2 3" xfId="23769"/>
    <cellStyle name="Millares 3 4 5 2 3" xfId="10320"/>
    <cellStyle name="Millares 3 4 5 2 3 2" xfId="26616"/>
    <cellStyle name="Millares 3 4 5 2 4" xfId="18470"/>
    <cellStyle name="Millares 3 4 5 3" xfId="6063"/>
    <cellStyle name="Millares 3 4 5 3 2" xfId="14209"/>
    <cellStyle name="Millares 3 4 5 3 2 2" xfId="30505"/>
    <cellStyle name="Millares 3 4 5 3 3" xfId="22359"/>
    <cellStyle name="Millares 3 4 5 4" xfId="8910"/>
    <cellStyle name="Millares 3 4 5 4 2" xfId="25206"/>
    <cellStyle name="Millares 3 4 5 5" xfId="17060"/>
    <cellStyle name="Millares 3 4 6" xfId="1469"/>
    <cellStyle name="Millares 3 4 6 2" xfId="6768"/>
    <cellStyle name="Millares 3 4 6 2 2" xfId="14914"/>
    <cellStyle name="Millares 3 4 6 2 2 2" xfId="31210"/>
    <cellStyle name="Millares 3 4 6 2 3" xfId="23064"/>
    <cellStyle name="Millares 3 4 6 3" xfId="9615"/>
    <cellStyle name="Millares 3 4 6 3 2" xfId="25911"/>
    <cellStyle name="Millares 3 4 6 4" xfId="17765"/>
    <cellStyle name="Millares 3 4 7" xfId="5358"/>
    <cellStyle name="Millares 3 4 7 2" xfId="13504"/>
    <cellStyle name="Millares 3 4 7 2 2" xfId="29800"/>
    <cellStyle name="Millares 3 4 7 3" xfId="21654"/>
    <cellStyle name="Millares 3 4 8" xfId="8205"/>
    <cellStyle name="Millares 3 4 8 2" xfId="24501"/>
    <cellStyle name="Millares 3 4 9" xfId="16355"/>
    <cellStyle name="Millares 3 5" xfId="104"/>
    <cellStyle name="Millares 3 5 2" xfId="448"/>
    <cellStyle name="Millares 3 5 2 2" xfId="1154"/>
    <cellStyle name="Millares 3 5 2 2 2" xfId="2564"/>
    <cellStyle name="Millares 3 5 2 2 2 2" xfId="7863"/>
    <cellStyle name="Millares 3 5 2 2 2 2 2" xfId="16009"/>
    <cellStyle name="Millares 3 5 2 2 2 2 2 2" xfId="32305"/>
    <cellStyle name="Millares 3 5 2 2 2 2 3" xfId="24159"/>
    <cellStyle name="Millares 3 5 2 2 2 3" xfId="10710"/>
    <cellStyle name="Millares 3 5 2 2 2 3 2" xfId="27006"/>
    <cellStyle name="Millares 3 5 2 2 2 4" xfId="18860"/>
    <cellStyle name="Millares 3 5 2 2 3" xfId="6453"/>
    <cellStyle name="Millares 3 5 2 2 3 2" xfId="14599"/>
    <cellStyle name="Millares 3 5 2 2 3 2 2" xfId="30895"/>
    <cellStyle name="Millares 3 5 2 2 3 3" xfId="22749"/>
    <cellStyle name="Millares 3 5 2 2 4" xfId="9300"/>
    <cellStyle name="Millares 3 5 2 2 4 2" xfId="25596"/>
    <cellStyle name="Millares 3 5 2 2 5" xfId="17450"/>
    <cellStyle name="Millares 3 5 2 3" xfId="1859"/>
    <cellStyle name="Millares 3 5 2 3 2" xfId="7158"/>
    <cellStyle name="Millares 3 5 2 3 2 2" xfId="15304"/>
    <cellStyle name="Millares 3 5 2 3 2 2 2" xfId="31600"/>
    <cellStyle name="Millares 3 5 2 3 2 3" xfId="23454"/>
    <cellStyle name="Millares 3 5 2 3 3" xfId="10005"/>
    <cellStyle name="Millares 3 5 2 3 3 2" xfId="26301"/>
    <cellStyle name="Millares 3 5 2 3 4" xfId="18155"/>
    <cellStyle name="Millares 3 5 2 4" xfId="5748"/>
    <cellStyle name="Millares 3 5 2 4 2" xfId="13894"/>
    <cellStyle name="Millares 3 5 2 4 2 2" xfId="30190"/>
    <cellStyle name="Millares 3 5 2 4 3" xfId="22044"/>
    <cellStyle name="Millares 3 5 2 5" xfId="8595"/>
    <cellStyle name="Millares 3 5 2 5 2" xfId="24891"/>
    <cellStyle name="Millares 3 5 2 6" xfId="16745"/>
    <cellStyle name="Millares 3 5 3" xfId="810"/>
    <cellStyle name="Millares 3 5 3 2" xfId="2220"/>
    <cellStyle name="Millares 3 5 3 2 2" xfId="7519"/>
    <cellStyle name="Millares 3 5 3 2 2 2" xfId="15665"/>
    <cellStyle name="Millares 3 5 3 2 2 2 2" xfId="31961"/>
    <cellStyle name="Millares 3 5 3 2 2 3" xfId="23815"/>
    <cellStyle name="Millares 3 5 3 2 3" xfId="10366"/>
    <cellStyle name="Millares 3 5 3 2 3 2" xfId="26662"/>
    <cellStyle name="Millares 3 5 3 2 4" xfId="18516"/>
    <cellStyle name="Millares 3 5 3 3" xfId="6109"/>
    <cellStyle name="Millares 3 5 3 3 2" xfId="14255"/>
    <cellStyle name="Millares 3 5 3 3 2 2" xfId="30551"/>
    <cellStyle name="Millares 3 5 3 3 3" xfId="22405"/>
    <cellStyle name="Millares 3 5 3 4" xfId="8956"/>
    <cellStyle name="Millares 3 5 3 4 2" xfId="25252"/>
    <cellStyle name="Millares 3 5 3 5" xfId="17106"/>
    <cellStyle name="Millares 3 5 4" xfId="1515"/>
    <cellStyle name="Millares 3 5 4 2" xfId="6814"/>
    <cellStyle name="Millares 3 5 4 2 2" xfId="14960"/>
    <cellStyle name="Millares 3 5 4 2 2 2" xfId="31256"/>
    <cellStyle name="Millares 3 5 4 2 3" xfId="23110"/>
    <cellStyle name="Millares 3 5 4 3" xfId="9661"/>
    <cellStyle name="Millares 3 5 4 3 2" xfId="25957"/>
    <cellStyle name="Millares 3 5 4 4" xfId="17811"/>
    <cellStyle name="Millares 3 5 5" xfId="5404"/>
    <cellStyle name="Millares 3 5 5 2" xfId="13550"/>
    <cellStyle name="Millares 3 5 5 2 2" xfId="29846"/>
    <cellStyle name="Millares 3 5 5 3" xfId="21700"/>
    <cellStyle name="Millares 3 5 6" xfId="8251"/>
    <cellStyle name="Millares 3 5 6 2" xfId="24547"/>
    <cellStyle name="Millares 3 5 7" xfId="16401"/>
    <cellStyle name="Millares 3 6" xfId="268"/>
    <cellStyle name="Millares 3 6 2" xfId="612"/>
    <cellStyle name="Millares 3 6 2 2" xfId="1318"/>
    <cellStyle name="Millares 3 6 2 2 2" xfId="2728"/>
    <cellStyle name="Millares 3 6 2 2 2 2" xfId="8027"/>
    <cellStyle name="Millares 3 6 2 2 2 2 2" xfId="16173"/>
    <cellStyle name="Millares 3 6 2 2 2 2 2 2" xfId="32469"/>
    <cellStyle name="Millares 3 6 2 2 2 2 3" xfId="24323"/>
    <cellStyle name="Millares 3 6 2 2 2 3" xfId="10874"/>
    <cellStyle name="Millares 3 6 2 2 2 3 2" xfId="27170"/>
    <cellStyle name="Millares 3 6 2 2 2 4" xfId="19024"/>
    <cellStyle name="Millares 3 6 2 2 3" xfId="6617"/>
    <cellStyle name="Millares 3 6 2 2 3 2" xfId="14763"/>
    <cellStyle name="Millares 3 6 2 2 3 2 2" xfId="31059"/>
    <cellStyle name="Millares 3 6 2 2 3 3" xfId="22913"/>
    <cellStyle name="Millares 3 6 2 2 4" xfId="9464"/>
    <cellStyle name="Millares 3 6 2 2 4 2" xfId="25760"/>
    <cellStyle name="Millares 3 6 2 2 5" xfId="17614"/>
    <cellStyle name="Millares 3 6 2 3" xfId="2023"/>
    <cellStyle name="Millares 3 6 2 3 2" xfId="7322"/>
    <cellStyle name="Millares 3 6 2 3 2 2" xfId="15468"/>
    <cellStyle name="Millares 3 6 2 3 2 2 2" xfId="31764"/>
    <cellStyle name="Millares 3 6 2 3 2 3" xfId="23618"/>
    <cellStyle name="Millares 3 6 2 3 3" xfId="10169"/>
    <cellStyle name="Millares 3 6 2 3 3 2" xfId="26465"/>
    <cellStyle name="Millares 3 6 2 3 4" xfId="18319"/>
    <cellStyle name="Millares 3 6 2 4" xfId="5912"/>
    <cellStyle name="Millares 3 6 2 4 2" xfId="14058"/>
    <cellStyle name="Millares 3 6 2 4 2 2" xfId="30354"/>
    <cellStyle name="Millares 3 6 2 4 3" xfId="22208"/>
    <cellStyle name="Millares 3 6 2 5" xfId="8759"/>
    <cellStyle name="Millares 3 6 2 5 2" xfId="25055"/>
    <cellStyle name="Millares 3 6 2 6" xfId="16909"/>
    <cellStyle name="Millares 3 6 3" xfId="974"/>
    <cellStyle name="Millares 3 6 3 2" xfId="2384"/>
    <cellStyle name="Millares 3 6 3 2 2" xfId="7683"/>
    <cellStyle name="Millares 3 6 3 2 2 2" xfId="15829"/>
    <cellStyle name="Millares 3 6 3 2 2 2 2" xfId="32125"/>
    <cellStyle name="Millares 3 6 3 2 2 3" xfId="23979"/>
    <cellStyle name="Millares 3 6 3 2 3" xfId="10530"/>
    <cellStyle name="Millares 3 6 3 2 3 2" xfId="26826"/>
    <cellStyle name="Millares 3 6 3 2 4" xfId="18680"/>
    <cellStyle name="Millares 3 6 3 3" xfId="6273"/>
    <cellStyle name="Millares 3 6 3 3 2" xfId="14419"/>
    <cellStyle name="Millares 3 6 3 3 2 2" xfId="30715"/>
    <cellStyle name="Millares 3 6 3 3 3" xfId="22569"/>
    <cellStyle name="Millares 3 6 3 4" xfId="9120"/>
    <cellStyle name="Millares 3 6 3 4 2" xfId="25416"/>
    <cellStyle name="Millares 3 6 3 5" xfId="17270"/>
    <cellStyle name="Millares 3 6 4" xfId="1679"/>
    <cellStyle name="Millares 3 6 4 2" xfId="6978"/>
    <cellStyle name="Millares 3 6 4 2 2" xfId="15124"/>
    <cellStyle name="Millares 3 6 4 2 2 2" xfId="31420"/>
    <cellStyle name="Millares 3 6 4 2 3" xfId="23274"/>
    <cellStyle name="Millares 3 6 4 3" xfId="9825"/>
    <cellStyle name="Millares 3 6 4 3 2" xfId="26121"/>
    <cellStyle name="Millares 3 6 4 4" xfId="17975"/>
    <cellStyle name="Millares 3 6 5" xfId="5568"/>
    <cellStyle name="Millares 3 6 5 2" xfId="13714"/>
    <cellStyle name="Millares 3 6 5 2 2" xfId="30010"/>
    <cellStyle name="Millares 3 6 5 3" xfId="21864"/>
    <cellStyle name="Millares 3 6 6" xfId="8415"/>
    <cellStyle name="Millares 3 6 6 2" xfId="24711"/>
    <cellStyle name="Millares 3 6 7" xfId="16565"/>
    <cellStyle name="Millares 3 7" xfId="358"/>
    <cellStyle name="Millares 3 7 2" xfId="1064"/>
    <cellStyle name="Millares 3 7 2 2" xfId="2474"/>
    <cellStyle name="Millares 3 7 2 2 2" xfId="7773"/>
    <cellStyle name="Millares 3 7 2 2 2 2" xfId="15919"/>
    <cellStyle name="Millares 3 7 2 2 2 2 2" xfId="32215"/>
    <cellStyle name="Millares 3 7 2 2 2 3" xfId="24069"/>
    <cellStyle name="Millares 3 7 2 2 3" xfId="10620"/>
    <cellStyle name="Millares 3 7 2 2 3 2" xfId="26916"/>
    <cellStyle name="Millares 3 7 2 2 4" xfId="18770"/>
    <cellStyle name="Millares 3 7 2 3" xfId="6363"/>
    <cellStyle name="Millares 3 7 2 3 2" xfId="14509"/>
    <cellStyle name="Millares 3 7 2 3 2 2" xfId="30805"/>
    <cellStyle name="Millares 3 7 2 3 3" xfId="22659"/>
    <cellStyle name="Millares 3 7 2 4" xfId="9210"/>
    <cellStyle name="Millares 3 7 2 4 2" xfId="25506"/>
    <cellStyle name="Millares 3 7 2 5" xfId="17360"/>
    <cellStyle name="Millares 3 7 3" xfId="1769"/>
    <cellStyle name="Millares 3 7 3 2" xfId="7068"/>
    <cellStyle name="Millares 3 7 3 2 2" xfId="15214"/>
    <cellStyle name="Millares 3 7 3 2 2 2" xfId="31510"/>
    <cellStyle name="Millares 3 7 3 2 3" xfId="23364"/>
    <cellStyle name="Millares 3 7 3 3" xfId="9915"/>
    <cellStyle name="Millares 3 7 3 3 2" xfId="26211"/>
    <cellStyle name="Millares 3 7 3 4" xfId="18065"/>
    <cellStyle name="Millares 3 7 4" xfId="5658"/>
    <cellStyle name="Millares 3 7 4 2" xfId="13804"/>
    <cellStyle name="Millares 3 7 4 2 2" xfId="30100"/>
    <cellStyle name="Millares 3 7 4 3" xfId="21954"/>
    <cellStyle name="Millares 3 7 5" xfId="8505"/>
    <cellStyle name="Millares 3 7 5 2" xfId="24801"/>
    <cellStyle name="Millares 3 7 6" xfId="16655"/>
    <cellStyle name="Millares 3 8" xfId="720"/>
    <cellStyle name="Millares 3 8 2" xfId="2130"/>
    <cellStyle name="Millares 3 8 2 2" xfId="7429"/>
    <cellStyle name="Millares 3 8 2 2 2" xfId="15575"/>
    <cellStyle name="Millares 3 8 2 2 2 2" xfId="31871"/>
    <cellStyle name="Millares 3 8 2 2 3" xfId="23725"/>
    <cellStyle name="Millares 3 8 2 3" xfId="10276"/>
    <cellStyle name="Millares 3 8 2 3 2" xfId="26572"/>
    <cellStyle name="Millares 3 8 2 4" xfId="18426"/>
    <cellStyle name="Millares 3 8 3" xfId="6019"/>
    <cellStyle name="Millares 3 8 3 2" xfId="14165"/>
    <cellStyle name="Millares 3 8 3 2 2" xfId="30461"/>
    <cellStyle name="Millares 3 8 3 3" xfId="22315"/>
    <cellStyle name="Millares 3 8 4" xfId="8866"/>
    <cellStyle name="Millares 3 8 4 2" xfId="25162"/>
    <cellStyle name="Millares 3 8 5" xfId="17016"/>
    <cellStyle name="Millares 3 9" xfId="1425"/>
    <cellStyle name="Millares 3 9 2" xfId="6724"/>
    <cellStyle name="Millares 3 9 2 2" xfId="14870"/>
    <cellStyle name="Millares 3 9 2 2 2" xfId="31166"/>
    <cellStyle name="Millares 3 9 2 3" xfId="23020"/>
    <cellStyle name="Millares 3 9 3" xfId="9571"/>
    <cellStyle name="Millares 3 9 3 2" xfId="25867"/>
    <cellStyle name="Millares 3 9 4" xfId="17721"/>
    <cellStyle name="Millares 4" xfId="31"/>
    <cellStyle name="Millares 4 10" xfId="16328"/>
    <cellStyle name="Millares 4 2" xfId="75"/>
    <cellStyle name="Millares 4 2 2" xfId="165"/>
    <cellStyle name="Millares 4 2 2 2" xfId="509"/>
    <cellStyle name="Millares 4 2 2 2 2" xfId="1215"/>
    <cellStyle name="Millares 4 2 2 2 2 2" xfId="2625"/>
    <cellStyle name="Millares 4 2 2 2 2 2 2" xfId="7924"/>
    <cellStyle name="Millares 4 2 2 2 2 2 2 2" xfId="16070"/>
    <cellStyle name="Millares 4 2 2 2 2 2 2 2 2" xfId="32366"/>
    <cellStyle name="Millares 4 2 2 2 2 2 2 3" xfId="24220"/>
    <cellStyle name="Millares 4 2 2 2 2 2 3" xfId="10771"/>
    <cellStyle name="Millares 4 2 2 2 2 2 3 2" xfId="27067"/>
    <cellStyle name="Millares 4 2 2 2 2 2 4" xfId="18921"/>
    <cellStyle name="Millares 4 2 2 2 2 3" xfId="6514"/>
    <cellStyle name="Millares 4 2 2 2 2 3 2" xfId="14660"/>
    <cellStyle name="Millares 4 2 2 2 2 3 2 2" xfId="30956"/>
    <cellStyle name="Millares 4 2 2 2 2 3 3" xfId="22810"/>
    <cellStyle name="Millares 4 2 2 2 2 4" xfId="9361"/>
    <cellStyle name="Millares 4 2 2 2 2 4 2" xfId="25657"/>
    <cellStyle name="Millares 4 2 2 2 2 5" xfId="17511"/>
    <cellStyle name="Millares 4 2 2 2 3" xfId="1920"/>
    <cellStyle name="Millares 4 2 2 2 3 2" xfId="7219"/>
    <cellStyle name="Millares 4 2 2 2 3 2 2" xfId="15365"/>
    <cellStyle name="Millares 4 2 2 2 3 2 2 2" xfId="31661"/>
    <cellStyle name="Millares 4 2 2 2 3 2 3" xfId="23515"/>
    <cellStyle name="Millares 4 2 2 2 3 3" xfId="10066"/>
    <cellStyle name="Millares 4 2 2 2 3 3 2" xfId="26362"/>
    <cellStyle name="Millares 4 2 2 2 3 4" xfId="18216"/>
    <cellStyle name="Millares 4 2 2 2 4" xfId="5809"/>
    <cellStyle name="Millares 4 2 2 2 4 2" xfId="13955"/>
    <cellStyle name="Millares 4 2 2 2 4 2 2" xfId="30251"/>
    <cellStyle name="Millares 4 2 2 2 4 3" xfId="22105"/>
    <cellStyle name="Millares 4 2 2 2 5" xfId="8656"/>
    <cellStyle name="Millares 4 2 2 2 5 2" xfId="24952"/>
    <cellStyle name="Millares 4 2 2 2 6" xfId="16806"/>
    <cellStyle name="Millares 4 2 2 3" xfId="871"/>
    <cellStyle name="Millares 4 2 2 3 2" xfId="2281"/>
    <cellStyle name="Millares 4 2 2 3 2 2" xfId="7580"/>
    <cellStyle name="Millares 4 2 2 3 2 2 2" xfId="15726"/>
    <cellStyle name="Millares 4 2 2 3 2 2 2 2" xfId="32022"/>
    <cellStyle name="Millares 4 2 2 3 2 2 3" xfId="23876"/>
    <cellStyle name="Millares 4 2 2 3 2 3" xfId="10427"/>
    <cellStyle name="Millares 4 2 2 3 2 3 2" xfId="26723"/>
    <cellStyle name="Millares 4 2 2 3 2 4" xfId="18577"/>
    <cellStyle name="Millares 4 2 2 3 3" xfId="6170"/>
    <cellStyle name="Millares 4 2 2 3 3 2" xfId="14316"/>
    <cellStyle name="Millares 4 2 2 3 3 2 2" xfId="30612"/>
    <cellStyle name="Millares 4 2 2 3 3 3" xfId="22466"/>
    <cellStyle name="Millares 4 2 2 3 4" xfId="9017"/>
    <cellStyle name="Millares 4 2 2 3 4 2" xfId="25313"/>
    <cellStyle name="Millares 4 2 2 3 5" xfId="17167"/>
    <cellStyle name="Millares 4 2 2 4" xfId="1576"/>
    <cellStyle name="Millares 4 2 2 4 2" xfId="6875"/>
    <cellStyle name="Millares 4 2 2 4 2 2" xfId="15021"/>
    <cellStyle name="Millares 4 2 2 4 2 2 2" xfId="31317"/>
    <cellStyle name="Millares 4 2 2 4 2 3" xfId="23171"/>
    <cellStyle name="Millares 4 2 2 4 3" xfId="9722"/>
    <cellStyle name="Millares 4 2 2 4 3 2" xfId="26018"/>
    <cellStyle name="Millares 4 2 2 4 4" xfId="17872"/>
    <cellStyle name="Millares 4 2 2 5" xfId="5465"/>
    <cellStyle name="Millares 4 2 2 5 2" xfId="13611"/>
    <cellStyle name="Millares 4 2 2 5 2 2" xfId="29907"/>
    <cellStyle name="Millares 4 2 2 5 3" xfId="21761"/>
    <cellStyle name="Millares 4 2 2 6" xfId="8312"/>
    <cellStyle name="Millares 4 2 2 6 2" xfId="24608"/>
    <cellStyle name="Millares 4 2 2 7" xfId="16462"/>
    <cellStyle name="Millares 4 2 3" xfId="329"/>
    <cellStyle name="Millares 4 2 3 2" xfId="673"/>
    <cellStyle name="Millares 4 2 3 2 2" xfId="1379"/>
    <cellStyle name="Millares 4 2 3 2 2 2" xfId="2789"/>
    <cellStyle name="Millares 4 2 3 2 2 2 2" xfId="8088"/>
    <cellStyle name="Millares 4 2 3 2 2 2 2 2" xfId="16234"/>
    <cellStyle name="Millares 4 2 3 2 2 2 2 2 2" xfId="32530"/>
    <cellStyle name="Millares 4 2 3 2 2 2 2 3" xfId="24384"/>
    <cellStyle name="Millares 4 2 3 2 2 2 3" xfId="10935"/>
    <cellStyle name="Millares 4 2 3 2 2 2 3 2" xfId="27231"/>
    <cellStyle name="Millares 4 2 3 2 2 2 4" xfId="19085"/>
    <cellStyle name="Millares 4 2 3 2 2 3" xfId="6678"/>
    <cellStyle name="Millares 4 2 3 2 2 3 2" xfId="14824"/>
    <cellStyle name="Millares 4 2 3 2 2 3 2 2" xfId="31120"/>
    <cellStyle name="Millares 4 2 3 2 2 3 3" xfId="22974"/>
    <cellStyle name="Millares 4 2 3 2 2 4" xfId="9525"/>
    <cellStyle name="Millares 4 2 3 2 2 4 2" xfId="25821"/>
    <cellStyle name="Millares 4 2 3 2 2 5" xfId="17675"/>
    <cellStyle name="Millares 4 2 3 2 3" xfId="2084"/>
    <cellStyle name="Millares 4 2 3 2 3 2" xfId="7383"/>
    <cellStyle name="Millares 4 2 3 2 3 2 2" xfId="15529"/>
    <cellStyle name="Millares 4 2 3 2 3 2 2 2" xfId="31825"/>
    <cellStyle name="Millares 4 2 3 2 3 2 3" xfId="23679"/>
    <cellStyle name="Millares 4 2 3 2 3 3" xfId="10230"/>
    <cellStyle name="Millares 4 2 3 2 3 3 2" xfId="26526"/>
    <cellStyle name="Millares 4 2 3 2 3 4" xfId="18380"/>
    <cellStyle name="Millares 4 2 3 2 4" xfId="5973"/>
    <cellStyle name="Millares 4 2 3 2 4 2" xfId="14119"/>
    <cellStyle name="Millares 4 2 3 2 4 2 2" xfId="30415"/>
    <cellStyle name="Millares 4 2 3 2 4 3" xfId="22269"/>
    <cellStyle name="Millares 4 2 3 2 5" xfId="8820"/>
    <cellStyle name="Millares 4 2 3 2 5 2" xfId="25116"/>
    <cellStyle name="Millares 4 2 3 2 6" xfId="16970"/>
    <cellStyle name="Millares 4 2 3 3" xfId="1035"/>
    <cellStyle name="Millares 4 2 3 3 2" xfId="2445"/>
    <cellStyle name="Millares 4 2 3 3 2 2" xfId="7744"/>
    <cellStyle name="Millares 4 2 3 3 2 2 2" xfId="15890"/>
    <cellStyle name="Millares 4 2 3 3 2 2 2 2" xfId="32186"/>
    <cellStyle name="Millares 4 2 3 3 2 2 3" xfId="24040"/>
    <cellStyle name="Millares 4 2 3 3 2 3" xfId="10591"/>
    <cellStyle name="Millares 4 2 3 3 2 3 2" xfId="26887"/>
    <cellStyle name="Millares 4 2 3 3 2 4" xfId="18741"/>
    <cellStyle name="Millares 4 2 3 3 3" xfId="6334"/>
    <cellStyle name="Millares 4 2 3 3 3 2" xfId="14480"/>
    <cellStyle name="Millares 4 2 3 3 3 2 2" xfId="30776"/>
    <cellStyle name="Millares 4 2 3 3 3 3" xfId="22630"/>
    <cellStyle name="Millares 4 2 3 3 4" xfId="9181"/>
    <cellStyle name="Millares 4 2 3 3 4 2" xfId="25477"/>
    <cellStyle name="Millares 4 2 3 3 5" xfId="17331"/>
    <cellStyle name="Millares 4 2 3 4" xfId="1740"/>
    <cellStyle name="Millares 4 2 3 4 2" xfId="7039"/>
    <cellStyle name="Millares 4 2 3 4 2 2" xfId="15185"/>
    <cellStyle name="Millares 4 2 3 4 2 2 2" xfId="31481"/>
    <cellStyle name="Millares 4 2 3 4 2 3" xfId="23335"/>
    <cellStyle name="Millares 4 2 3 4 3" xfId="9886"/>
    <cellStyle name="Millares 4 2 3 4 3 2" xfId="26182"/>
    <cellStyle name="Millares 4 2 3 4 4" xfId="18036"/>
    <cellStyle name="Millares 4 2 3 5" xfId="5629"/>
    <cellStyle name="Millares 4 2 3 5 2" xfId="13775"/>
    <cellStyle name="Millares 4 2 3 5 2 2" xfId="30071"/>
    <cellStyle name="Millares 4 2 3 5 3" xfId="21925"/>
    <cellStyle name="Millares 4 2 3 6" xfId="8476"/>
    <cellStyle name="Millares 4 2 3 6 2" xfId="24772"/>
    <cellStyle name="Millares 4 2 3 7" xfId="16626"/>
    <cellStyle name="Millares 4 2 4" xfId="419"/>
    <cellStyle name="Millares 4 2 4 2" xfId="1125"/>
    <cellStyle name="Millares 4 2 4 2 2" xfId="2535"/>
    <cellStyle name="Millares 4 2 4 2 2 2" xfId="7834"/>
    <cellStyle name="Millares 4 2 4 2 2 2 2" xfId="15980"/>
    <cellStyle name="Millares 4 2 4 2 2 2 2 2" xfId="32276"/>
    <cellStyle name="Millares 4 2 4 2 2 2 3" xfId="24130"/>
    <cellStyle name="Millares 4 2 4 2 2 3" xfId="10681"/>
    <cellStyle name="Millares 4 2 4 2 2 3 2" xfId="26977"/>
    <cellStyle name="Millares 4 2 4 2 2 4" xfId="18831"/>
    <cellStyle name="Millares 4 2 4 2 3" xfId="6424"/>
    <cellStyle name="Millares 4 2 4 2 3 2" xfId="14570"/>
    <cellStyle name="Millares 4 2 4 2 3 2 2" xfId="30866"/>
    <cellStyle name="Millares 4 2 4 2 3 3" xfId="22720"/>
    <cellStyle name="Millares 4 2 4 2 4" xfId="9271"/>
    <cellStyle name="Millares 4 2 4 2 4 2" xfId="25567"/>
    <cellStyle name="Millares 4 2 4 2 5" xfId="17421"/>
    <cellStyle name="Millares 4 2 4 3" xfId="1830"/>
    <cellStyle name="Millares 4 2 4 3 2" xfId="7129"/>
    <cellStyle name="Millares 4 2 4 3 2 2" xfId="15275"/>
    <cellStyle name="Millares 4 2 4 3 2 2 2" xfId="31571"/>
    <cellStyle name="Millares 4 2 4 3 2 3" xfId="23425"/>
    <cellStyle name="Millares 4 2 4 3 3" xfId="9976"/>
    <cellStyle name="Millares 4 2 4 3 3 2" xfId="26272"/>
    <cellStyle name="Millares 4 2 4 3 4" xfId="18126"/>
    <cellStyle name="Millares 4 2 4 4" xfId="5719"/>
    <cellStyle name="Millares 4 2 4 4 2" xfId="13865"/>
    <cellStyle name="Millares 4 2 4 4 2 2" xfId="30161"/>
    <cellStyle name="Millares 4 2 4 4 3" xfId="22015"/>
    <cellStyle name="Millares 4 2 4 5" xfId="8566"/>
    <cellStyle name="Millares 4 2 4 5 2" xfId="24862"/>
    <cellStyle name="Millares 4 2 4 6" xfId="16716"/>
    <cellStyle name="Millares 4 2 5" xfId="781"/>
    <cellStyle name="Millares 4 2 5 2" xfId="2191"/>
    <cellStyle name="Millares 4 2 5 2 2" xfId="7490"/>
    <cellStyle name="Millares 4 2 5 2 2 2" xfId="15636"/>
    <cellStyle name="Millares 4 2 5 2 2 2 2" xfId="31932"/>
    <cellStyle name="Millares 4 2 5 2 2 3" xfId="23786"/>
    <cellStyle name="Millares 4 2 5 2 3" xfId="10337"/>
    <cellStyle name="Millares 4 2 5 2 3 2" xfId="26633"/>
    <cellStyle name="Millares 4 2 5 2 4" xfId="18487"/>
    <cellStyle name="Millares 4 2 5 3" xfId="6080"/>
    <cellStyle name="Millares 4 2 5 3 2" xfId="14226"/>
    <cellStyle name="Millares 4 2 5 3 2 2" xfId="30522"/>
    <cellStyle name="Millares 4 2 5 3 3" xfId="22376"/>
    <cellStyle name="Millares 4 2 5 4" xfId="8927"/>
    <cellStyle name="Millares 4 2 5 4 2" xfId="25223"/>
    <cellStyle name="Millares 4 2 5 5" xfId="17077"/>
    <cellStyle name="Millares 4 2 6" xfId="1486"/>
    <cellStyle name="Millares 4 2 6 2" xfId="6785"/>
    <cellStyle name="Millares 4 2 6 2 2" xfId="14931"/>
    <cellStyle name="Millares 4 2 6 2 2 2" xfId="31227"/>
    <cellStyle name="Millares 4 2 6 2 3" xfId="23081"/>
    <cellStyle name="Millares 4 2 6 3" xfId="9632"/>
    <cellStyle name="Millares 4 2 6 3 2" xfId="25928"/>
    <cellStyle name="Millares 4 2 6 4" xfId="17782"/>
    <cellStyle name="Millares 4 2 7" xfId="5375"/>
    <cellStyle name="Millares 4 2 7 2" xfId="13521"/>
    <cellStyle name="Millares 4 2 7 2 2" xfId="29817"/>
    <cellStyle name="Millares 4 2 7 3" xfId="21671"/>
    <cellStyle name="Millares 4 2 8" xfId="8222"/>
    <cellStyle name="Millares 4 2 8 2" xfId="24518"/>
    <cellStyle name="Millares 4 2 9" xfId="16372"/>
    <cellStyle name="Millares 4 3" xfId="121"/>
    <cellStyle name="Millares 4 3 2" xfId="465"/>
    <cellStyle name="Millares 4 3 2 2" xfId="1171"/>
    <cellStyle name="Millares 4 3 2 2 2" xfId="2581"/>
    <cellStyle name="Millares 4 3 2 2 2 2" xfId="7880"/>
    <cellStyle name="Millares 4 3 2 2 2 2 2" xfId="16026"/>
    <cellStyle name="Millares 4 3 2 2 2 2 2 2" xfId="32322"/>
    <cellStyle name="Millares 4 3 2 2 2 2 3" xfId="24176"/>
    <cellStyle name="Millares 4 3 2 2 2 3" xfId="10727"/>
    <cellStyle name="Millares 4 3 2 2 2 3 2" xfId="27023"/>
    <cellStyle name="Millares 4 3 2 2 2 4" xfId="18877"/>
    <cellStyle name="Millares 4 3 2 2 3" xfId="6470"/>
    <cellStyle name="Millares 4 3 2 2 3 2" xfId="14616"/>
    <cellStyle name="Millares 4 3 2 2 3 2 2" xfId="30912"/>
    <cellStyle name="Millares 4 3 2 2 3 3" xfId="22766"/>
    <cellStyle name="Millares 4 3 2 2 4" xfId="9317"/>
    <cellStyle name="Millares 4 3 2 2 4 2" xfId="25613"/>
    <cellStyle name="Millares 4 3 2 2 5" xfId="17467"/>
    <cellStyle name="Millares 4 3 2 3" xfId="1876"/>
    <cellStyle name="Millares 4 3 2 3 2" xfId="7175"/>
    <cellStyle name="Millares 4 3 2 3 2 2" xfId="15321"/>
    <cellStyle name="Millares 4 3 2 3 2 2 2" xfId="31617"/>
    <cellStyle name="Millares 4 3 2 3 2 3" xfId="23471"/>
    <cellStyle name="Millares 4 3 2 3 3" xfId="10022"/>
    <cellStyle name="Millares 4 3 2 3 3 2" xfId="26318"/>
    <cellStyle name="Millares 4 3 2 3 4" xfId="18172"/>
    <cellStyle name="Millares 4 3 2 4" xfId="5765"/>
    <cellStyle name="Millares 4 3 2 4 2" xfId="13911"/>
    <cellStyle name="Millares 4 3 2 4 2 2" xfId="30207"/>
    <cellStyle name="Millares 4 3 2 4 3" xfId="22061"/>
    <cellStyle name="Millares 4 3 2 5" xfId="8612"/>
    <cellStyle name="Millares 4 3 2 5 2" xfId="24908"/>
    <cellStyle name="Millares 4 3 2 6" xfId="16762"/>
    <cellStyle name="Millares 4 3 3" xfId="827"/>
    <cellStyle name="Millares 4 3 3 2" xfId="2237"/>
    <cellStyle name="Millares 4 3 3 2 2" xfId="7536"/>
    <cellStyle name="Millares 4 3 3 2 2 2" xfId="15682"/>
    <cellStyle name="Millares 4 3 3 2 2 2 2" xfId="31978"/>
    <cellStyle name="Millares 4 3 3 2 2 3" xfId="23832"/>
    <cellStyle name="Millares 4 3 3 2 3" xfId="10383"/>
    <cellStyle name="Millares 4 3 3 2 3 2" xfId="26679"/>
    <cellStyle name="Millares 4 3 3 2 4" xfId="18533"/>
    <cellStyle name="Millares 4 3 3 3" xfId="6126"/>
    <cellStyle name="Millares 4 3 3 3 2" xfId="14272"/>
    <cellStyle name="Millares 4 3 3 3 2 2" xfId="30568"/>
    <cellStyle name="Millares 4 3 3 3 3" xfId="22422"/>
    <cellStyle name="Millares 4 3 3 4" xfId="8973"/>
    <cellStyle name="Millares 4 3 3 4 2" xfId="25269"/>
    <cellStyle name="Millares 4 3 3 5" xfId="17123"/>
    <cellStyle name="Millares 4 3 4" xfId="1532"/>
    <cellStyle name="Millares 4 3 4 2" xfId="6831"/>
    <cellStyle name="Millares 4 3 4 2 2" xfId="14977"/>
    <cellStyle name="Millares 4 3 4 2 2 2" xfId="31273"/>
    <cellStyle name="Millares 4 3 4 2 3" xfId="23127"/>
    <cellStyle name="Millares 4 3 4 3" xfId="9678"/>
    <cellStyle name="Millares 4 3 4 3 2" xfId="25974"/>
    <cellStyle name="Millares 4 3 4 4" xfId="17828"/>
    <cellStyle name="Millares 4 3 5" xfId="5421"/>
    <cellStyle name="Millares 4 3 5 2" xfId="13567"/>
    <cellStyle name="Millares 4 3 5 2 2" xfId="29863"/>
    <cellStyle name="Millares 4 3 5 3" xfId="21717"/>
    <cellStyle name="Millares 4 3 6" xfId="8268"/>
    <cellStyle name="Millares 4 3 6 2" xfId="24564"/>
    <cellStyle name="Millares 4 3 7" xfId="16418"/>
    <cellStyle name="Millares 4 4" xfId="285"/>
    <cellStyle name="Millares 4 4 2" xfId="629"/>
    <cellStyle name="Millares 4 4 2 2" xfId="1335"/>
    <cellStyle name="Millares 4 4 2 2 2" xfId="2745"/>
    <cellStyle name="Millares 4 4 2 2 2 2" xfId="8044"/>
    <cellStyle name="Millares 4 4 2 2 2 2 2" xfId="16190"/>
    <cellStyle name="Millares 4 4 2 2 2 2 2 2" xfId="32486"/>
    <cellStyle name="Millares 4 4 2 2 2 2 3" xfId="24340"/>
    <cellStyle name="Millares 4 4 2 2 2 3" xfId="10891"/>
    <cellStyle name="Millares 4 4 2 2 2 3 2" xfId="27187"/>
    <cellStyle name="Millares 4 4 2 2 2 4" xfId="19041"/>
    <cellStyle name="Millares 4 4 2 2 3" xfId="6634"/>
    <cellStyle name="Millares 4 4 2 2 3 2" xfId="14780"/>
    <cellStyle name="Millares 4 4 2 2 3 2 2" xfId="31076"/>
    <cellStyle name="Millares 4 4 2 2 3 3" xfId="22930"/>
    <cellStyle name="Millares 4 4 2 2 4" xfId="9481"/>
    <cellStyle name="Millares 4 4 2 2 4 2" xfId="25777"/>
    <cellStyle name="Millares 4 4 2 2 5" xfId="17631"/>
    <cellStyle name="Millares 4 4 2 3" xfId="2040"/>
    <cellStyle name="Millares 4 4 2 3 2" xfId="7339"/>
    <cellStyle name="Millares 4 4 2 3 2 2" xfId="15485"/>
    <cellStyle name="Millares 4 4 2 3 2 2 2" xfId="31781"/>
    <cellStyle name="Millares 4 4 2 3 2 3" xfId="23635"/>
    <cellStyle name="Millares 4 4 2 3 3" xfId="10186"/>
    <cellStyle name="Millares 4 4 2 3 3 2" xfId="26482"/>
    <cellStyle name="Millares 4 4 2 3 4" xfId="18336"/>
    <cellStyle name="Millares 4 4 2 4" xfId="5929"/>
    <cellStyle name="Millares 4 4 2 4 2" xfId="14075"/>
    <cellStyle name="Millares 4 4 2 4 2 2" xfId="30371"/>
    <cellStyle name="Millares 4 4 2 4 3" xfId="22225"/>
    <cellStyle name="Millares 4 4 2 5" xfId="8776"/>
    <cellStyle name="Millares 4 4 2 5 2" xfId="25072"/>
    <cellStyle name="Millares 4 4 2 6" xfId="16926"/>
    <cellStyle name="Millares 4 4 3" xfId="991"/>
    <cellStyle name="Millares 4 4 3 2" xfId="2401"/>
    <cellStyle name="Millares 4 4 3 2 2" xfId="7700"/>
    <cellStyle name="Millares 4 4 3 2 2 2" xfId="15846"/>
    <cellStyle name="Millares 4 4 3 2 2 2 2" xfId="32142"/>
    <cellStyle name="Millares 4 4 3 2 2 3" xfId="23996"/>
    <cellStyle name="Millares 4 4 3 2 3" xfId="10547"/>
    <cellStyle name="Millares 4 4 3 2 3 2" xfId="26843"/>
    <cellStyle name="Millares 4 4 3 2 4" xfId="18697"/>
    <cellStyle name="Millares 4 4 3 3" xfId="6290"/>
    <cellStyle name="Millares 4 4 3 3 2" xfId="14436"/>
    <cellStyle name="Millares 4 4 3 3 2 2" xfId="30732"/>
    <cellStyle name="Millares 4 4 3 3 3" xfId="22586"/>
    <cellStyle name="Millares 4 4 3 4" xfId="9137"/>
    <cellStyle name="Millares 4 4 3 4 2" xfId="25433"/>
    <cellStyle name="Millares 4 4 3 5" xfId="17287"/>
    <cellStyle name="Millares 4 4 4" xfId="1696"/>
    <cellStyle name="Millares 4 4 4 2" xfId="6995"/>
    <cellStyle name="Millares 4 4 4 2 2" xfId="15141"/>
    <cellStyle name="Millares 4 4 4 2 2 2" xfId="31437"/>
    <cellStyle name="Millares 4 4 4 2 3" xfId="23291"/>
    <cellStyle name="Millares 4 4 4 3" xfId="9842"/>
    <cellStyle name="Millares 4 4 4 3 2" xfId="26138"/>
    <cellStyle name="Millares 4 4 4 4" xfId="17992"/>
    <cellStyle name="Millares 4 4 5" xfId="5585"/>
    <cellStyle name="Millares 4 4 5 2" xfId="13731"/>
    <cellStyle name="Millares 4 4 5 2 2" xfId="30027"/>
    <cellStyle name="Millares 4 4 5 3" xfId="21881"/>
    <cellStyle name="Millares 4 4 6" xfId="8432"/>
    <cellStyle name="Millares 4 4 6 2" xfId="24728"/>
    <cellStyle name="Millares 4 4 7" xfId="16582"/>
    <cellStyle name="Millares 4 5" xfId="375"/>
    <cellStyle name="Millares 4 5 2" xfId="1081"/>
    <cellStyle name="Millares 4 5 2 2" xfId="2491"/>
    <cellStyle name="Millares 4 5 2 2 2" xfId="7790"/>
    <cellStyle name="Millares 4 5 2 2 2 2" xfId="15936"/>
    <cellStyle name="Millares 4 5 2 2 2 2 2" xfId="32232"/>
    <cellStyle name="Millares 4 5 2 2 2 3" xfId="24086"/>
    <cellStyle name="Millares 4 5 2 2 3" xfId="10637"/>
    <cellStyle name="Millares 4 5 2 2 3 2" xfId="26933"/>
    <cellStyle name="Millares 4 5 2 2 4" xfId="18787"/>
    <cellStyle name="Millares 4 5 2 3" xfId="6380"/>
    <cellStyle name="Millares 4 5 2 3 2" xfId="14526"/>
    <cellStyle name="Millares 4 5 2 3 2 2" xfId="30822"/>
    <cellStyle name="Millares 4 5 2 3 3" xfId="22676"/>
    <cellStyle name="Millares 4 5 2 4" xfId="9227"/>
    <cellStyle name="Millares 4 5 2 4 2" xfId="25523"/>
    <cellStyle name="Millares 4 5 2 5" xfId="17377"/>
    <cellStyle name="Millares 4 5 3" xfId="1786"/>
    <cellStyle name="Millares 4 5 3 2" xfId="7085"/>
    <cellStyle name="Millares 4 5 3 2 2" xfId="15231"/>
    <cellStyle name="Millares 4 5 3 2 2 2" xfId="31527"/>
    <cellStyle name="Millares 4 5 3 2 3" xfId="23381"/>
    <cellStyle name="Millares 4 5 3 3" xfId="9932"/>
    <cellStyle name="Millares 4 5 3 3 2" xfId="26228"/>
    <cellStyle name="Millares 4 5 3 4" xfId="18082"/>
    <cellStyle name="Millares 4 5 4" xfId="5675"/>
    <cellStyle name="Millares 4 5 4 2" xfId="13821"/>
    <cellStyle name="Millares 4 5 4 2 2" xfId="30117"/>
    <cellStyle name="Millares 4 5 4 3" xfId="21971"/>
    <cellStyle name="Millares 4 5 5" xfId="8522"/>
    <cellStyle name="Millares 4 5 5 2" xfId="24818"/>
    <cellStyle name="Millares 4 5 6" xfId="16672"/>
    <cellStyle name="Millares 4 6" xfId="737"/>
    <cellStyle name="Millares 4 6 2" xfId="2147"/>
    <cellStyle name="Millares 4 6 2 2" xfId="7446"/>
    <cellStyle name="Millares 4 6 2 2 2" xfId="15592"/>
    <cellStyle name="Millares 4 6 2 2 2 2" xfId="31888"/>
    <cellStyle name="Millares 4 6 2 2 3" xfId="23742"/>
    <cellStyle name="Millares 4 6 2 3" xfId="10293"/>
    <cellStyle name="Millares 4 6 2 3 2" xfId="26589"/>
    <cellStyle name="Millares 4 6 2 4" xfId="18443"/>
    <cellStyle name="Millares 4 6 3" xfId="6036"/>
    <cellStyle name="Millares 4 6 3 2" xfId="14182"/>
    <cellStyle name="Millares 4 6 3 2 2" xfId="30478"/>
    <cellStyle name="Millares 4 6 3 3" xfId="22332"/>
    <cellStyle name="Millares 4 6 4" xfId="8883"/>
    <cellStyle name="Millares 4 6 4 2" xfId="25179"/>
    <cellStyle name="Millares 4 6 5" xfId="17033"/>
    <cellStyle name="Millares 4 7" xfId="1442"/>
    <cellStyle name="Millares 4 7 2" xfId="6741"/>
    <cellStyle name="Millares 4 7 2 2" xfId="14887"/>
    <cellStyle name="Millares 4 7 2 2 2" xfId="31183"/>
    <cellStyle name="Millares 4 7 2 3" xfId="23037"/>
    <cellStyle name="Millares 4 7 3" xfId="9588"/>
    <cellStyle name="Millares 4 7 3 2" xfId="25884"/>
    <cellStyle name="Millares 4 7 4" xfId="17738"/>
    <cellStyle name="Millares 4 8" xfId="5331"/>
    <cellStyle name="Millares 4 8 2" xfId="13477"/>
    <cellStyle name="Millares 4 8 2 2" xfId="29773"/>
    <cellStyle name="Millares 4 8 3" xfId="21627"/>
    <cellStyle name="Millares 4 9" xfId="8178"/>
    <cellStyle name="Millares 4 9 2" xfId="24474"/>
    <cellStyle name="Millares 5" xfId="53"/>
    <cellStyle name="Millares 5 2" xfId="143"/>
    <cellStyle name="Millares 5 2 2" xfId="487"/>
    <cellStyle name="Millares 5 2 2 2" xfId="1193"/>
    <cellStyle name="Millares 5 2 2 2 2" xfId="2603"/>
    <cellStyle name="Millares 5 2 2 2 2 2" xfId="7902"/>
    <cellStyle name="Millares 5 2 2 2 2 2 2" xfId="16048"/>
    <cellStyle name="Millares 5 2 2 2 2 2 2 2" xfId="32344"/>
    <cellStyle name="Millares 5 2 2 2 2 2 3" xfId="24198"/>
    <cellStyle name="Millares 5 2 2 2 2 3" xfId="10749"/>
    <cellStyle name="Millares 5 2 2 2 2 3 2" xfId="27045"/>
    <cellStyle name="Millares 5 2 2 2 2 4" xfId="18899"/>
    <cellStyle name="Millares 5 2 2 2 3" xfId="6492"/>
    <cellStyle name="Millares 5 2 2 2 3 2" xfId="14638"/>
    <cellStyle name="Millares 5 2 2 2 3 2 2" xfId="30934"/>
    <cellStyle name="Millares 5 2 2 2 3 3" xfId="22788"/>
    <cellStyle name="Millares 5 2 2 2 4" xfId="9339"/>
    <cellStyle name="Millares 5 2 2 2 4 2" xfId="25635"/>
    <cellStyle name="Millares 5 2 2 2 5" xfId="17489"/>
    <cellStyle name="Millares 5 2 2 3" xfId="1898"/>
    <cellStyle name="Millares 5 2 2 3 2" xfId="7197"/>
    <cellStyle name="Millares 5 2 2 3 2 2" xfId="15343"/>
    <cellStyle name="Millares 5 2 2 3 2 2 2" xfId="31639"/>
    <cellStyle name="Millares 5 2 2 3 2 3" xfId="23493"/>
    <cellStyle name="Millares 5 2 2 3 3" xfId="10044"/>
    <cellStyle name="Millares 5 2 2 3 3 2" xfId="26340"/>
    <cellStyle name="Millares 5 2 2 3 4" xfId="18194"/>
    <cellStyle name="Millares 5 2 2 4" xfId="5787"/>
    <cellStyle name="Millares 5 2 2 4 2" xfId="13933"/>
    <cellStyle name="Millares 5 2 2 4 2 2" xfId="30229"/>
    <cellStyle name="Millares 5 2 2 4 3" xfId="22083"/>
    <cellStyle name="Millares 5 2 2 5" xfId="8634"/>
    <cellStyle name="Millares 5 2 2 5 2" xfId="24930"/>
    <cellStyle name="Millares 5 2 2 6" xfId="16784"/>
    <cellStyle name="Millares 5 2 3" xfId="849"/>
    <cellStyle name="Millares 5 2 3 2" xfId="2259"/>
    <cellStyle name="Millares 5 2 3 2 2" xfId="7558"/>
    <cellStyle name="Millares 5 2 3 2 2 2" xfId="15704"/>
    <cellStyle name="Millares 5 2 3 2 2 2 2" xfId="32000"/>
    <cellStyle name="Millares 5 2 3 2 2 3" xfId="23854"/>
    <cellStyle name="Millares 5 2 3 2 3" xfId="10405"/>
    <cellStyle name="Millares 5 2 3 2 3 2" xfId="26701"/>
    <cellStyle name="Millares 5 2 3 2 4" xfId="18555"/>
    <cellStyle name="Millares 5 2 3 3" xfId="6148"/>
    <cellStyle name="Millares 5 2 3 3 2" xfId="14294"/>
    <cellStyle name="Millares 5 2 3 3 2 2" xfId="30590"/>
    <cellStyle name="Millares 5 2 3 3 3" xfId="22444"/>
    <cellStyle name="Millares 5 2 3 4" xfId="8995"/>
    <cellStyle name="Millares 5 2 3 4 2" xfId="25291"/>
    <cellStyle name="Millares 5 2 3 5" xfId="17145"/>
    <cellStyle name="Millares 5 2 4" xfId="1554"/>
    <cellStyle name="Millares 5 2 4 2" xfId="6853"/>
    <cellStyle name="Millares 5 2 4 2 2" xfId="14999"/>
    <cellStyle name="Millares 5 2 4 2 2 2" xfId="31295"/>
    <cellStyle name="Millares 5 2 4 2 3" xfId="23149"/>
    <cellStyle name="Millares 5 2 4 3" xfId="9700"/>
    <cellStyle name="Millares 5 2 4 3 2" xfId="25996"/>
    <cellStyle name="Millares 5 2 4 4" xfId="17850"/>
    <cellStyle name="Millares 5 2 5" xfId="5443"/>
    <cellStyle name="Millares 5 2 5 2" xfId="13589"/>
    <cellStyle name="Millares 5 2 5 2 2" xfId="29885"/>
    <cellStyle name="Millares 5 2 5 3" xfId="21739"/>
    <cellStyle name="Millares 5 2 6" xfId="8290"/>
    <cellStyle name="Millares 5 2 6 2" xfId="24586"/>
    <cellStyle name="Millares 5 2 7" xfId="16440"/>
    <cellStyle name="Millares 5 3" xfId="307"/>
    <cellStyle name="Millares 5 3 2" xfId="651"/>
    <cellStyle name="Millares 5 3 2 2" xfId="1357"/>
    <cellStyle name="Millares 5 3 2 2 2" xfId="2767"/>
    <cellStyle name="Millares 5 3 2 2 2 2" xfId="8066"/>
    <cellStyle name="Millares 5 3 2 2 2 2 2" xfId="16212"/>
    <cellStyle name="Millares 5 3 2 2 2 2 2 2" xfId="32508"/>
    <cellStyle name="Millares 5 3 2 2 2 2 3" xfId="24362"/>
    <cellStyle name="Millares 5 3 2 2 2 3" xfId="10913"/>
    <cellStyle name="Millares 5 3 2 2 2 3 2" xfId="27209"/>
    <cellStyle name="Millares 5 3 2 2 2 4" xfId="19063"/>
    <cellStyle name="Millares 5 3 2 2 3" xfId="6656"/>
    <cellStyle name="Millares 5 3 2 2 3 2" xfId="14802"/>
    <cellStyle name="Millares 5 3 2 2 3 2 2" xfId="31098"/>
    <cellStyle name="Millares 5 3 2 2 3 3" xfId="22952"/>
    <cellStyle name="Millares 5 3 2 2 4" xfId="9503"/>
    <cellStyle name="Millares 5 3 2 2 4 2" xfId="25799"/>
    <cellStyle name="Millares 5 3 2 2 5" xfId="17653"/>
    <cellStyle name="Millares 5 3 2 3" xfId="2062"/>
    <cellStyle name="Millares 5 3 2 3 2" xfId="7361"/>
    <cellStyle name="Millares 5 3 2 3 2 2" xfId="15507"/>
    <cellStyle name="Millares 5 3 2 3 2 2 2" xfId="31803"/>
    <cellStyle name="Millares 5 3 2 3 2 3" xfId="23657"/>
    <cellStyle name="Millares 5 3 2 3 3" xfId="10208"/>
    <cellStyle name="Millares 5 3 2 3 3 2" xfId="26504"/>
    <cellStyle name="Millares 5 3 2 3 4" xfId="18358"/>
    <cellStyle name="Millares 5 3 2 4" xfId="5951"/>
    <cellStyle name="Millares 5 3 2 4 2" xfId="14097"/>
    <cellStyle name="Millares 5 3 2 4 2 2" xfId="30393"/>
    <cellStyle name="Millares 5 3 2 4 3" xfId="22247"/>
    <cellStyle name="Millares 5 3 2 5" xfId="8798"/>
    <cellStyle name="Millares 5 3 2 5 2" xfId="25094"/>
    <cellStyle name="Millares 5 3 2 6" xfId="16948"/>
    <cellStyle name="Millares 5 3 3" xfId="1013"/>
    <cellStyle name="Millares 5 3 3 2" xfId="2423"/>
    <cellStyle name="Millares 5 3 3 2 2" xfId="7722"/>
    <cellStyle name="Millares 5 3 3 2 2 2" xfId="15868"/>
    <cellStyle name="Millares 5 3 3 2 2 2 2" xfId="32164"/>
    <cellStyle name="Millares 5 3 3 2 2 3" xfId="24018"/>
    <cellStyle name="Millares 5 3 3 2 3" xfId="10569"/>
    <cellStyle name="Millares 5 3 3 2 3 2" xfId="26865"/>
    <cellStyle name="Millares 5 3 3 2 4" xfId="18719"/>
    <cellStyle name="Millares 5 3 3 3" xfId="6312"/>
    <cellStyle name="Millares 5 3 3 3 2" xfId="14458"/>
    <cellStyle name="Millares 5 3 3 3 2 2" xfId="30754"/>
    <cellStyle name="Millares 5 3 3 3 3" xfId="22608"/>
    <cellStyle name="Millares 5 3 3 4" xfId="9159"/>
    <cellStyle name="Millares 5 3 3 4 2" xfId="25455"/>
    <cellStyle name="Millares 5 3 3 5" xfId="17309"/>
    <cellStyle name="Millares 5 3 4" xfId="1718"/>
    <cellStyle name="Millares 5 3 4 2" xfId="7017"/>
    <cellStyle name="Millares 5 3 4 2 2" xfId="15163"/>
    <cellStyle name="Millares 5 3 4 2 2 2" xfId="31459"/>
    <cellStyle name="Millares 5 3 4 2 3" xfId="23313"/>
    <cellStyle name="Millares 5 3 4 3" xfId="9864"/>
    <cellStyle name="Millares 5 3 4 3 2" xfId="26160"/>
    <cellStyle name="Millares 5 3 4 4" xfId="18014"/>
    <cellStyle name="Millares 5 3 5" xfId="5607"/>
    <cellStyle name="Millares 5 3 5 2" xfId="13753"/>
    <cellStyle name="Millares 5 3 5 2 2" xfId="30049"/>
    <cellStyle name="Millares 5 3 5 3" xfId="21903"/>
    <cellStyle name="Millares 5 3 6" xfId="8454"/>
    <cellStyle name="Millares 5 3 6 2" xfId="24750"/>
    <cellStyle name="Millares 5 3 7" xfId="16604"/>
    <cellStyle name="Millares 5 4" xfId="397"/>
    <cellStyle name="Millares 5 4 2" xfId="1103"/>
    <cellStyle name="Millares 5 4 2 2" xfId="2513"/>
    <cellStyle name="Millares 5 4 2 2 2" xfId="7812"/>
    <cellStyle name="Millares 5 4 2 2 2 2" xfId="15958"/>
    <cellStyle name="Millares 5 4 2 2 2 2 2" xfId="32254"/>
    <cellStyle name="Millares 5 4 2 2 2 3" xfId="24108"/>
    <cellStyle name="Millares 5 4 2 2 3" xfId="10659"/>
    <cellStyle name="Millares 5 4 2 2 3 2" xfId="26955"/>
    <cellStyle name="Millares 5 4 2 2 4" xfId="18809"/>
    <cellStyle name="Millares 5 4 2 3" xfId="6402"/>
    <cellStyle name="Millares 5 4 2 3 2" xfId="14548"/>
    <cellStyle name="Millares 5 4 2 3 2 2" xfId="30844"/>
    <cellStyle name="Millares 5 4 2 3 3" xfId="22698"/>
    <cellStyle name="Millares 5 4 2 4" xfId="9249"/>
    <cellStyle name="Millares 5 4 2 4 2" xfId="25545"/>
    <cellStyle name="Millares 5 4 2 5" xfId="17399"/>
    <cellStyle name="Millares 5 4 3" xfId="1808"/>
    <cellStyle name="Millares 5 4 3 2" xfId="7107"/>
    <cellStyle name="Millares 5 4 3 2 2" xfId="15253"/>
    <cellStyle name="Millares 5 4 3 2 2 2" xfId="31549"/>
    <cellStyle name="Millares 5 4 3 2 3" xfId="23403"/>
    <cellStyle name="Millares 5 4 3 3" xfId="9954"/>
    <cellStyle name="Millares 5 4 3 3 2" xfId="26250"/>
    <cellStyle name="Millares 5 4 3 4" xfId="18104"/>
    <cellStyle name="Millares 5 4 4" xfId="5697"/>
    <cellStyle name="Millares 5 4 4 2" xfId="13843"/>
    <cellStyle name="Millares 5 4 4 2 2" xfId="30139"/>
    <cellStyle name="Millares 5 4 4 3" xfId="21993"/>
    <cellStyle name="Millares 5 4 5" xfId="8544"/>
    <cellStyle name="Millares 5 4 5 2" xfId="24840"/>
    <cellStyle name="Millares 5 4 6" xfId="16694"/>
    <cellStyle name="Millares 5 5" xfId="759"/>
    <cellStyle name="Millares 5 5 2" xfId="2169"/>
    <cellStyle name="Millares 5 5 2 2" xfId="7468"/>
    <cellStyle name="Millares 5 5 2 2 2" xfId="15614"/>
    <cellStyle name="Millares 5 5 2 2 2 2" xfId="31910"/>
    <cellStyle name="Millares 5 5 2 2 3" xfId="23764"/>
    <cellStyle name="Millares 5 5 2 3" xfId="10315"/>
    <cellStyle name="Millares 5 5 2 3 2" xfId="26611"/>
    <cellStyle name="Millares 5 5 2 4" xfId="18465"/>
    <cellStyle name="Millares 5 5 3" xfId="6058"/>
    <cellStyle name="Millares 5 5 3 2" xfId="14204"/>
    <cellStyle name="Millares 5 5 3 2 2" xfId="30500"/>
    <cellStyle name="Millares 5 5 3 3" xfId="22354"/>
    <cellStyle name="Millares 5 5 4" xfId="8905"/>
    <cellStyle name="Millares 5 5 4 2" xfId="25201"/>
    <cellStyle name="Millares 5 5 5" xfId="17055"/>
    <cellStyle name="Millares 5 6" xfId="1464"/>
    <cellStyle name="Millares 5 6 2" xfId="6763"/>
    <cellStyle name="Millares 5 6 2 2" xfId="14909"/>
    <cellStyle name="Millares 5 6 2 2 2" xfId="31205"/>
    <cellStyle name="Millares 5 6 2 3" xfId="23059"/>
    <cellStyle name="Millares 5 6 3" xfId="9610"/>
    <cellStyle name="Millares 5 6 3 2" xfId="25906"/>
    <cellStyle name="Millares 5 6 4" xfId="17760"/>
    <cellStyle name="Millares 5 7" xfId="5353"/>
    <cellStyle name="Millares 5 7 2" xfId="13499"/>
    <cellStyle name="Millares 5 7 2 2" xfId="29795"/>
    <cellStyle name="Millares 5 7 3" xfId="21649"/>
    <cellStyle name="Millares 5 8" xfId="8200"/>
    <cellStyle name="Millares 5 8 2" xfId="24496"/>
    <cellStyle name="Millares 5 9" xfId="16350"/>
    <cellStyle name="Millares 6" xfId="99"/>
    <cellStyle name="Millares 6 2" xfId="443"/>
    <cellStyle name="Millares 6 2 2" xfId="1149"/>
    <cellStyle name="Millares 6 2 2 2" xfId="2559"/>
    <cellStyle name="Millares 6 2 2 2 2" xfId="7858"/>
    <cellStyle name="Millares 6 2 2 2 2 2" xfId="16004"/>
    <cellStyle name="Millares 6 2 2 2 2 2 2" xfId="32300"/>
    <cellStyle name="Millares 6 2 2 2 2 3" xfId="24154"/>
    <cellStyle name="Millares 6 2 2 2 3" xfId="10705"/>
    <cellStyle name="Millares 6 2 2 2 3 2" xfId="27001"/>
    <cellStyle name="Millares 6 2 2 2 4" xfId="18855"/>
    <cellStyle name="Millares 6 2 2 3" xfId="6448"/>
    <cellStyle name="Millares 6 2 2 3 2" xfId="14594"/>
    <cellStyle name="Millares 6 2 2 3 2 2" xfId="30890"/>
    <cellStyle name="Millares 6 2 2 3 3" xfId="22744"/>
    <cellStyle name="Millares 6 2 2 4" xfId="9295"/>
    <cellStyle name="Millares 6 2 2 4 2" xfId="25591"/>
    <cellStyle name="Millares 6 2 2 5" xfId="17445"/>
    <cellStyle name="Millares 6 2 3" xfId="1854"/>
    <cellStyle name="Millares 6 2 3 2" xfId="7153"/>
    <cellStyle name="Millares 6 2 3 2 2" xfId="15299"/>
    <cellStyle name="Millares 6 2 3 2 2 2" xfId="31595"/>
    <cellStyle name="Millares 6 2 3 2 3" xfId="23449"/>
    <cellStyle name="Millares 6 2 3 3" xfId="10000"/>
    <cellStyle name="Millares 6 2 3 3 2" xfId="26296"/>
    <cellStyle name="Millares 6 2 3 4" xfId="18150"/>
    <cellStyle name="Millares 6 2 4" xfId="5743"/>
    <cellStyle name="Millares 6 2 4 2" xfId="13889"/>
    <cellStyle name="Millares 6 2 4 2 2" xfId="30185"/>
    <cellStyle name="Millares 6 2 4 3" xfId="22039"/>
    <cellStyle name="Millares 6 2 5" xfId="8590"/>
    <cellStyle name="Millares 6 2 5 2" xfId="24886"/>
    <cellStyle name="Millares 6 2 6" xfId="16740"/>
    <cellStyle name="Millares 6 3" xfId="805"/>
    <cellStyle name="Millares 6 3 2" xfId="2215"/>
    <cellStyle name="Millares 6 3 2 2" xfId="7514"/>
    <cellStyle name="Millares 6 3 2 2 2" xfId="15660"/>
    <cellStyle name="Millares 6 3 2 2 2 2" xfId="31956"/>
    <cellStyle name="Millares 6 3 2 2 3" xfId="23810"/>
    <cellStyle name="Millares 6 3 2 3" xfId="10361"/>
    <cellStyle name="Millares 6 3 2 3 2" xfId="26657"/>
    <cellStyle name="Millares 6 3 2 4" xfId="18511"/>
    <cellStyle name="Millares 6 3 3" xfId="6104"/>
    <cellStyle name="Millares 6 3 3 2" xfId="14250"/>
    <cellStyle name="Millares 6 3 3 2 2" xfId="30546"/>
    <cellStyle name="Millares 6 3 3 3" xfId="22400"/>
    <cellStyle name="Millares 6 3 4" xfId="8951"/>
    <cellStyle name="Millares 6 3 4 2" xfId="25247"/>
    <cellStyle name="Millares 6 3 5" xfId="17101"/>
    <cellStyle name="Millares 6 4" xfId="1510"/>
    <cellStyle name="Millares 6 4 2" xfId="6809"/>
    <cellStyle name="Millares 6 4 2 2" xfId="14955"/>
    <cellStyle name="Millares 6 4 2 2 2" xfId="31251"/>
    <cellStyle name="Millares 6 4 2 3" xfId="23105"/>
    <cellStyle name="Millares 6 4 3" xfId="9656"/>
    <cellStyle name="Millares 6 4 3 2" xfId="25952"/>
    <cellStyle name="Millares 6 4 4" xfId="17806"/>
    <cellStyle name="Millares 6 5" xfId="5399"/>
    <cellStyle name="Millares 6 5 2" xfId="13545"/>
    <cellStyle name="Millares 6 5 2 2" xfId="29841"/>
    <cellStyle name="Millares 6 5 3" xfId="21695"/>
    <cellStyle name="Millares 6 6" xfId="8246"/>
    <cellStyle name="Millares 6 6 2" xfId="24542"/>
    <cellStyle name="Millares 6 7" xfId="16396"/>
    <cellStyle name="Millares 7" xfId="263"/>
    <cellStyle name="Millares 7 2" xfId="607"/>
    <cellStyle name="Millares 7 2 2" xfId="1313"/>
    <cellStyle name="Millares 7 2 2 2" xfId="2723"/>
    <cellStyle name="Millares 7 2 2 2 2" xfId="8022"/>
    <cellStyle name="Millares 7 2 2 2 2 2" xfId="16168"/>
    <cellStyle name="Millares 7 2 2 2 2 2 2" xfId="32464"/>
    <cellStyle name="Millares 7 2 2 2 2 3" xfId="24318"/>
    <cellStyle name="Millares 7 2 2 2 3" xfId="10869"/>
    <cellStyle name="Millares 7 2 2 2 3 2" xfId="27165"/>
    <cellStyle name="Millares 7 2 2 2 4" xfId="19019"/>
    <cellStyle name="Millares 7 2 2 3" xfId="6612"/>
    <cellStyle name="Millares 7 2 2 3 2" xfId="14758"/>
    <cellStyle name="Millares 7 2 2 3 2 2" xfId="31054"/>
    <cellStyle name="Millares 7 2 2 3 3" xfId="22908"/>
    <cellStyle name="Millares 7 2 2 4" xfId="9459"/>
    <cellStyle name="Millares 7 2 2 4 2" xfId="25755"/>
    <cellStyle name="Millares 7 2 2 5" xfId="17609"/>
    <cellStyle name="Millares 7 2 3" xfId="2018"/>
    <cellStyle name="Millares 7 2 3 2" xfId="7317"/>
    <cellStyle name="Millares 7 2 3 2 2" xfId="15463"/>
    <cellStyle name="Millares 7 2 3 2 2 2" xfId="31759"/>
    <cellStyle name="Millares 7 2 3 2 3" xfId="23613"/>
    <cellStyle name="Millares 7 2 3 3" xfId="10164"/>
    <cellStyle name="Millares 7 2 3 3 2" xfId="26460"/>
    <cellStyle name="Millares 7 2 3 4" xfId="18314"/>
    <cellStyle name="Millares 7 2 4" xfId="5907"/>
    <cellStyle name="Millares 7 2 4 2" xfId="14053"/>
    <cellStyle name="Millares 7 2 4 2 2" xfId="30349"/>
    <cellStyle name="Millares 7 2 4 3" xfId="22203"/>
    <cellStyle name="Millares 7 2 5" xfId="8754"/>
    <cellStyle name="Millares 7 2 5 2" xfId="25050"/>
    <cellStyle name="Millares 7 2 6" xfId="16904"/>
    <cellStyle name="Millares 7 3" xfId="969"/>
    <cellStyle name="Millares 7 3 2" xfId="2379"/>
    <cellStyle name="Millares 7 3 2 2" xfId="7678"/>
    <cellStyle name="Millares 7 3 2 2 2" xfId="15824"/>
    <cellStyle name="Millares 7 3 2 2 2 2" xfId="32120"/>
    <cellStyle name="Millares 7 3 2 2 3" xfId="23974"/>
    <cellStyle name="Millares 7 3 2 3" xfId="10525"/>
    <cellStyle name="Millares 7 3 2 3 2" xfId="26821"/>
    <cellStyle name="Millares 7 3 2 4" xfId="18675"/>
    <cellStyle name="Millares 7 3 3" xfId="6268"/>
    <cellStyle name="Millares 7 3 3 2" xfId="14414"/>
    <cellStyle name="Millares 7 3 3 2 2" xfId="30710"/>
    <cellStyle name="Millares 7 3 3 3" xfId="22564"/>
    <cellStyle name="Millares 7 3 4" xfId="9115"/>
    <cellStyle name="Millares 7 3 4 2" xfId="25411"/>
    <cellStyle name="Millares 7 3 5" xfId="17265"/>
    <cellStyle name="Millares 7 4" xfId="1674"/>
    <cellStyle name="Millares 7 4 2" xfId="6973"/>
    <cellStyle name="Millares 7 4 2 2" xfId="15119"/>
    <cellStyle name="Millares 7 4 2 2 2" xfId="31415"/>
    <cellStyle name="Millares 7 4 2 3" xfId="23269"/>
    <cellStyle name="Millares 7 4 3" xfId="9820"/>
    <cellStyle name="Millares 7 4 3 2" xfId="26116"/>
    <cellStyle name="Millares 7 4 4" xfId="17970"/>
    <cellStyle name="Millares 7 5" xfId="5563"/>
    <cellStyle name="Millares 7 5 2" xfId="13709"/>
    <cellStyle name="Millares 7 5 2 2" xfId="30005"/>
    <cellStyle name="Millares 7 5 3" xfId="21859"/>
    <cellStyle name="Millares 7 6" xfId="8410"/>
    <cellStyle name="Millares 7 6 2" xfId="24706"/>
    <cellStyle name="Millares 7 7" xfId="16560"/>
    <cellStyle name="Millares 8" xfId="353"/>
    <cellStyle name="Millares 8 2" xfId="1059"/>
    <cellStyle name="Millares 8 2 2" xfId="2469"/>
    <cellStyle name="Millares 8 2 2 2" xfId="7768"/>
    <cellStyle name="Millares 8 2 2 2 2" xfId="15914"/>
    <cellStyle name="Millares 8 2 2 2 2 2" xfId="32210"/>
    <cellStyle name="Millares 8 2 2 2 3" xfId="24064"/>
    <cellStyle name="Millares 8 2 2 3" xfId="10615"/>
    <cellStyle name="Millares 8 2 2 3 2" xfId="26911"/>
    <cellStyle name="Millares 8 2 2 4" xfId="18765"/>
    <cellStyle name="Millares 8 2 3" xfId="6358"/>
    <cellStyle name="Millares 8 2 3 2" xfId="14504"/>
    <cellStyle name="Millares 8 2 3 2 2" xfId="30800"/>
    <cellStyle name="Millares 8 2 3 3" xfId="22654"/>
    <cellStyle name="Millares 8 2 4" xfId="9205"/>
    <cellStyle name="Millares 8 2 4 2" xfId="25501"/>
    <cellStyle name="Millares 8 2 5" xfId="17355"/>
    <cellStyle name="Millares 8 3" xfId="1764"/>
    <cellStyle name="Millares 8 3 2" xfId="7063"/>
    <cellStyle name="Millares 8 3 2 2" xfId="15209"/>
    <cellStyle name="Millares 8 3 2 2 2" xfId="31505"/>
    <cellStyle name="Millares 8 3 2 3" xfId="23359"/>
    <cellStyle name="Millares 8 3 3" xfId="9910"/>
    <cellStyle name="Millares 8 3 3 2" xfId="26206"/>
    <cellStyle name="Millares 8 3 4" xfId="18060"/>
    <cellStyle name="Millares 8 4" xfId="5653"/>
    <cellStyle name="Millares 8 4 2" xfId="13799"/>
    <cellStyle name="Millares 8 4 2 2" xfId="30095"/>
    <cellStyle name="Millares 8 4 3" xfId="21949"/>
    <cellStyle name="Millares 8 5" xfId="8500"/>
    <cellStyle name="Millares 8 5 2" xfId="24796"/>
    <cellStyle name="Millares 8 6" xfId="16650"/>
    <cellStyle name="Millares 9" xfId="715"/>
    <cellStyle name="Millares 9 2" xfId="2125"/>
    <cellStyle name="Millares 9 2 2" xfId="7424"/>
    <cellStyle name="Millares 9 2 2 2" xfId="15570"/>
    <cellStyle name="Millares 9 2 2 2 2" xfId="31866"/>
    <cellStyle name="Millares 9 2 2 3" xfId="23720"/>
    <cellStyle name="Millares 9 2 3" xfId="10271"/>
    <cellStyle name="Millares 9 2 3 2" xfId="26567"/>
    <cellStyle name="Millares 9 2 4" xfId="18421"/>
    <cellStyle name="Millares 9 3" xfId="6014"/>
    <cellStyle name="Millares 9 3 2" xfId="14160"/>
    <cellStyle name="Millares 9 3 2 2" xfId="30456"/>
    <cellStyle name="Millares 9 3 3" xfId="22310"/>
    <cellStyle name="Millares 9 4" xfId="8861"/>
    <cellStyle name="Millares 9 4 2" xfId="25157"/>
    <cellStyle name="Millares 9 5" xfId="17011"/>
    <cellStyle name="Normal" xfId="0" builtinId="0"/>
    <cellStyle name="Normal 2" xfId="2"/>
    <cellStyle name="Normal 2 10" xfId="187"/>
    <cellStyle name="Normal 2 10 2" xfId="531"/>
    <cellStyle name="Normal 2 10 2 2" xfId="1237"/>
    <cellStyle name="Normal 2 10 2 2 2" xfId="2647"/>
    <cellStyle name="Normal 2 10 2 2 2 2" xfId="5121"/>
    <cellStyle name="Normal 2 10 2 2 2 2 2" xfId="13267"/>
    <cellStyle name="Normal 2 10 2 2 2 2 2 2" xfId="29563"/>
    <cellStyle name="Normal 2 10 2 2 2 2 3" xfId="21417"/>
    <cellStyle name="Normal 2 10 2 2 2 3" xfId="7946"/>
    <cellStyle name="Normal 2 10 2 2 2 3 2" xfId="16092"/>
    <cellStyle name="Normal 2 10 2 2 2 3 2 2" xfId="32388"/>
    <cellStyle name="Normal 2 10 2 2 2 3 3" xfId="24242"/>
    <cellStyle name="Normal 2 10 2 2 2 4" xfId="10793"/>
    <cellStyle name="Normal 2 10 2 2 2 4 2" xfId="27089"/>
    <cellStyle name="Normal 2 10 2 2 2 5" xfId="18943"/>
    <cellStyle name="Normal 2 10 2 2 3" xfId="3903"/>
    <cellStyle name="Normal 2 10 2 2 3 2" xfId="12049"/>
    <cellStyle name="Normal 2 10 2 2 3 2 2" xfId="28345"/>
    <cellStyle name="Normal 2 10 2 2 3 3" xfId="20199"/>
    <cellStyle name="Normal 2 10 2 2 4" xfId="6536"/>
    <cellStyle name="Normal 2 10 2 2 4 2" xfId="14682"/>
    <cellStyle name="Normal 2 10 2 2 4 2 2" xfId="30978"/>
    <cellStyle name="Normal 2 10 2 2 4 3" xfId="22832"/>
    <cellStyle name="Normal 2 10 2 2 5" xfId="9383"/>
    <cellStyle name="Normal 2 10 2 2 5 2" xfId="25679"/>
    <cellStyle name="Normal 2 10 2 2 6" xfId="17533"/>
    <cellStyle name="Normal 2 10 2 3" xfId="1942"/>
    <cellStyle name="Normal 2 10 2 3 2" xfId="4512"/>
    <cellStyle name="Normal 2 10 2 3 2 2" xfId="12658"/>
    <cellStyle name="Normal 2 10 2 3 2 2 2" xfId="28954"/>
    <cellStyle name="Normal 2 10 2 3 2 3" xfId="20808"/>
    <cellStyle name="Normal 2 10 2 3 3" xfId="7241"/>
    <cellStyle name="Normal 2 10 2 3 3 2" xfId="15387"/>
    <cellStyle name="Normal 2 10 2 3 3 2 2" xfId="31683"/>
    <cellStyle name="Normal 2 10 2 3 3 3" xfId="23537"/>
    <cellStyle name="Normal 2 10 2 3 4" xfId="10088"/>
    <cellStyle name="Normal 2 10 2 3 4 2" xfId="26384"/>
    <cellStyle name="Normal 2 10 2 3 5" xfId="18238"/>
    <cellStyle name="Normal 2 10 2 4" xfId="3294"/>
    <cellStyle name="Normal 2 10 2 4 2" xfId="11440"/>
    <cellStyle name="Normal 2 10 2 4 2 2" xfId="27736"/>
    <cellStyle name="Normal 2 10 2 4 3" xfId="19590"/>
    <cellStyle name="Normal 2 10 2 5" xfId="5831"/>
    <cellStyle name="Normal 2 10 2 5 2" xfId="13977"/>
    <cellStyle name="Normal 2 10 2 5 2 2" xfId="30273"/>
    <cellStyle name="Normal 2 10 2 5 3" xfId="22127"/>
    <cellStyle name="Normal 2 10 2 6" xfId="8678"/>
    <cellStyle name="Normal 2 10 2 6 2" xfId="24974"/>
    <cellStyle name="Normal 2 10 2 7" xfId="16828"/>
    <cellStyle name="Normal 2 10 3" xfId="893"/>
    <cellStyle name="Normal 2 10 3 2" xfId="2303"/>
    <cellStyle name="Normal 2 10 3 2 2" xfId="4825"/>
    <cellStyle name="Normal 2 10 3 2 2 2" xfId="12971"/>
    <cellStyle name="Normal 2 10 3 2 2 2 2" xfId="29267"/>
    <cellStyle name="Normal 2 10 3 2 2 3" xfId="21121"/>
    <cellStyle name="Normal 2 10 3 2 3" xfId="7602"/>
    <cellStyle name="Normal 2 10 3 2 3 2" xfId="15748"/>
    <cellStyle name="Normal 2 10 3 2 3 2 2" xfId="32044"/>
    <cellStyle name="Normal 2 10 3 2 3 3" xfId="23898"/>
    <cellStyle name="Normal 2 10 3 2 4" xfId="10449"/>
    <cellStyle name="Normal 2 10 3 2 4 2" xfId="26745"/>
    <cellStyle name="Normal 2 10 3 2 5" xfId="18599"/>
    <cellStyle name="Normal 2 10 3 3" xfId="3607"/>
    <cellStyle name="Normal 2 10 3 3 2" xfId="11753"/>
    <cellStyle name="Normal 2 10 3 3 2 2" xfId="28049"/>
    <cellStyle name="Normal 2 10 3 3 3" xfId="19903"/>
    <cellStyle name="Normal 2 10 3 4" xfId="6192"/>
    <cellStyle name="Normal 2 10 3 4 2" xfId="14338"/>
    <cellStyle name="Normal 2 10 3 4 2 2" xfId="30634"/>
    <cellStyle name="Normal 2 10 3 4 3" xfId="22488"/>
    <cellStyle name="Normal 2 10 3 5" xfId="9039"/>
    <cellStyle name="Normal 2 10 3 5 2" xfId="25335"/>
    <cellStyle name="Normal 2 10 3 6" xfId="17189"/>
    <cellStyle name="Normal 2 10 4" xfId="1598"/>
    <cellStyle name="Normal 2 10 4 2" xfId="4216"/>
    <cellStyle name="Normal 2 10 4 2 2" xfId="12362"/>
    <cellStyle name="Normal 2 10 4 2 2 2" xfId="28658"/>
    <cellStyle name="Normal 2 10 4 2 3" xfId="20512"/>
    <cellStyle name="Normal 2 10 4 3" xfId="6897"/>
    <cellStyle name="Normal 2 10 4 3 2" xfId="15043"/>
    <cellStyle name="Normal 2 10 4 3 2 2" xfId="31339"/>
    <cellStyle name="Normal 2 10 4 3 3" xfId="23193"/>
    <cellStyle name="Normal 2 10 4 4" xfId="9744"/>
    <cellStyle name="Normal 2 10 4 4 2" xfId="26040"/>
    <cellStyle name="Normal 2 10 4 5" xfId="17894"/>
    <cellStyle name="Normal 2 10 5" xfId="2998"/>
    <cellStyle name="Normal 2 10 5 2" xfId="11144"/>
    <cellStyle name="Normal 2 10 5 2 2" xfId="27440"/>
    <cellStyle name="Normal 2 10 5 3" xfId="19294"/>
    <cellStyle name="Normal 2 10 6" xfId="5487"/>
    <cellStyle name="Normal 2 10 6 2" xfId="13633"/>
    <cellStyle name="Normal 2 10 6 2 2" xfId="29929"/>
    <cellStyle name="Normal 2 10 6 3" xfId="21783"/>
    <cellStyle name="Normal 2 10 7" xfId="8334"/>
    <cellStyle name="Normal 2 10 7 2" xfId="24630"/>
    <cellStyle name="Normal 2 10 8" xfId="16484"/>
    <cellStyle name="Normal 2 11" xfId="261"/>
    <cellStyle name="Normal 2 11 2" xfId="605"/>
    <cellStyle name="Normal 2 11 2 2" xfId="1311"/>
    <cellStyle name="Normal 2 11 2 2 2" xfId="2721"/>
    <cellStyle name="Normal 2 11 2 2 2 2" xfId="5195"/>
    <cellStyle name="Normal 2 11 2 2 2 2 2" xfId="13341"/>
    <cellStyle name="Normal 2 11 2 2 2 2 2 2" xfId="29637"/>
    <cellStyle name="Normal 2 11 2 2 2 2 3" xfId="21491"/>
    <cellStyle name="Normal 2 11 2 2 2 3" xfId="8020"/>
    <cellStyle name="Normal 2 11 2 2 2 3 2" xfId="16166"/>
    <cellStyle name="Normal 2 11 2 2 2 3 2 2" xfId="32462"/>
    <cellStyle name="Normal 2 11 2 2 2 3 3" xfId="24316"/>
    <cellStyle name="Normal 2 11 2 2 2 4" xfId="10867"/>
    <cellStyle name="Normal 2 11 2 2 2 4 2" xfId="27163"/>
    <cellStyle name="Normal 2 11 2 2 2 5" xfId="19017"/>
    <cellStyle name="Normal 2 11 2 2 3" xfId="3977"/>
    <cellStyle name="Normal 2 11 2 2 3 2" xfId="12123"/>
    <cellStyle name="Normal 2 11 2 2 3 2 2" xfId="28419"/>
    <cellStyle name="Normal 2 11 2 2 3 3" xfId="20273"/>
    <cellStyle name="Normal 2 11 2 2 4" xfId="6610"/>
    <cellStyle name="Normal 2 11 2 2 4 2" xfId="14756"/>
    <cellStyle name="Normal 2 11 2 2 4 2 2" xfId="31052"/>
    <cellStyle name="Normal 2 11 2 2 4 3" xfId="22906"/>
    <cellStyle name="Normal 2 11 2 2 5" xfId="9457"/>
    <cellStyle name="Normal 2 11 2 2 5 2" xfId="25753"/>
    <cellStyle name="Normal 2 11 2 2 6" xfId="17607"/>
    <cellStyle name="Normal 2 11 2 3" xfId="2016"/>
    <cellStyle name="Normal 2 11 2 3 2" xfId="4586"/>
    <cellStyle name="Normal 2 11 2 3 2 2" xfId="12732"/>
    <cellStyle name="Normal 2 11 2 3 2 2 2" xfId="29028"/>
    <cellStyle name="Normal 2 11 2 3 2 3" xfId="20882"/>
    <cellStyle name="Normal 2 11 2 3 3" xfId="7315"/>
    <cellStyle name="Normal 2 11 2 3 3 2" xfId="15461"/>
    <cellStyle name="Normal 2 11 2 3 3 2 2" xfId="31757"/>
    <cellStyle name="Normal 2 11 2 3 3 3" xfId="23611"/>
    <cellStyle name="Normal 2 11 2 3 4" xfId="10162"/>
    <cellStyle name="Normal 2 11 2 3 4 2" xfId="26458"/>
    <cellStyle name="Normal 2 11 2 3 5" xfId="18312"/>
    <cellStyle name="Normal 2 11 2 4" xfId="3368"/>
    <cellStyle name="Normal 2 11 2 4 2" xfId="11514"/>
    <cellStyle name="Normal 2 11 2 4 2 2" xfId="27810"/>
    <cellStyle name="Normal 2 11 2 4 3" xfId="19664"/>
    <cellStyle name="Normal 2 11 2 5" xfId="5905"/>
    <cellStyle name="Normal 2 11 2 5 2" xfId="14051"/>
    <cellStyle name="Normal 2 11 2 5 2 2" xfId="30347"/>
    <cellStyle name="Normal 2 11 2 5 3" xfId="22201"/>
    <cellStyle name="Normal 2 11 2 6" xfId="8752"/>
    <cellStyle name="Normal 2 11 2 6 2" xfId="25048"/>
    <cellStyle name="Normal 2 11 2 7" xfId="16902"/>
    <cellStyle name="Normal 2 11 3" xfId="967"/>
    <cellStyle name="Normal 2 11 3 2" xfId="2377"/>
    <cellStyle name="Normal 2 11 3 2 2" xfId="4899"/>
    <cellStyle name="Normal 2 11 3 2 2 2" xfId="13045"/>
    <cellStyle name="Normal 2 11 3 2 2 2 2" xfId="29341"/>
    <cellStyle name="Normal 2 11 3 2 2 3" xfId="21195"/>
    <cellStyle name="Normal 2 11 3 2 3" xfId="7676"/>
    <cellStyle name="Normal 2 11 3 2 3 2" xfId="15822"/>
    <cellStyle name="Normal 2 11 3 2 3 2 2" xfId="32118"/>
    <cellStyle name="Normal 2 11 3 2 3 3" xfId="23972"/>
    <cellStyle name="Normal 2 11 3 2 4" xfId="10523"/>
    <cellStyle name="Normal 2 11 3 2 4 2" xfId="26819"/>
    <cellStyle name="Normal 2 11 3 2 5" xfId="18673"/>
    <cellStyle name="Normal 2 11 3 3" xfId="3681"/>
    <cellStyle name="Normal 2 11 3 3 2" xfId="11827"/>
    <cellStyle name="Normal 2 11 3 3 2 2" xfId="28123"/>
    <cellStyle name="Normal 2 11 3 3 3" xfId="19977"/>
    <cellStyle name="Normal 2 11 3 4" xfId="6266"/>
    <cellStyle name="Normal 2 11 3 4 2" xfId="14412"/>
    <cellStyle name="Normal 2 11 3 4 2 2" xfId="30708"/>
    <cellStyle name="Normal 2 11 3 4 3" xfId="22562"/>
    <cellStyle name="Normal 2 11 3 5" xfId="9113"/>
    <cellStyle name="Normal 2 11 3 5 2" xfId="25409"/>
    <cellStyle name="Normal 2 11 3 6" xfId="17263"/>
    <cellStyle name="Normal 2 11 4" xfId="1672"/>
    <cellStyle name="Normal 2 11 4 2" xfId="4290"/>
    <cellStyle name="Normal 2 11 4 2 2" xfId="12436"/>
    <cellStyle name="Normal 2 11 4 2 2 2" xfId="28732"/>
    <cellStyle name="Normal 2 11 4 2 3" xfId="20586"/>
    <cellStyle name="Normal 2 11 4 3" xfId="6971"/>
    <cellStyle name="Normal 2 11 4 3 2" xfId="15117"/>
    <cellStyle name="Normal 2 11 4 3 2 2" xfId="31413"/>
    <cellStyle name="Normal 2 11 4 3 3" xfId="23267"/>
    <cellStyle name="Normal 2 11 4 4" xfId="9818"/>
    <cellStyle name="Normal 2 11 4 4 2" xfId="26114"/>
    <cellStyle name="Normal 2 11 4 5" xfId="17968"/>
    <cellStyle name="Normal 2 11 5" xfId="3072"/>
    <cellStyle name="Normal 2 11 5 2" xfId="11218"/>
    <cellStyle name="Normal 2 11 5 2 2" xfId="27514"/>
    <cellStyle name="Normal 2 11 5 3" xfId="19368"/>
    <cellStyle name="Normal 2 11 6" xfId="5561"/>
    <cellStyle name="Normal 2 11 6 2" xfId="13707"/>
    <cellStyle name="Normal 2 11 6 2 2" xfId="30003"/>
    <cellStyle name="Normal 2 11 6 3" xfId="21857"/>
    <cellStyle name="Normal 2 11 7" xfId="8408"/>
    <cellStyle name="Normal 2 11 7 2" xfId="24704"/>
    <cellStyle name="Normal 2 11 8" xfId="16558"/>
    <cellStyle name="Normal 2 12" xfId="351"/>
    <cellStyle name="Normal 2 12 2" xfId="1057"/>
    <cellStyle name="Normal 2 12 2 2" xfId="2467"/>
    <cellStyle name="Normal 2 12 2 2 2" xfId="4973"/>
    <cellStyle name="Normal 2 12 2 2 2 2" xfId="13119"/>
    <cellStyle name="Normal 2 12 2 2 2 2 2" xfId="29415"/>
    <cellStyle name="Normal 2 12 2 2 2 3" xfId="21269"/>
    <cellStyle name="Normal 2 12 2 2 3" xfId="7766"/>
    <cellStyle name="Normal 2 12 2 2 3 2" xfId="15912"/>
    <cellStyle name="Normal 2 12 2 2 3 2 2" xfId="32208"/>
    <cellStyle name="Normal 2 12 2 2 3 3" xfId="24062"/>
    <cellStyle name="Normal 2 12 2 2 4" xfId="10613"/>
    <cellStyle name="Normal 2 12 2 2 4 2" xfId="26909"/>
    <cellStyle name="Normal 2 12 2 2 5" xfId="18763"/>
    <cellStyle name="Normal 2 12 2 3" xfId="3755"/>
    <cellStyle name="Normal 2 12 2 3 2" xfId="11901"/>
    <cellStyle name="Normal 2 12 2 3 2 2" xfId="28197"/>
    <cellStyle name="Normal 2 12 2 3 3" xfId="20051"/>
    <cellStyle name="Normal 2 12 2 4" xfId="6356"/>
    <cellStyle name="Normal 2 12 2 4 2" xfId="14502"/>
    <cellStyle name="Normal 2 12 2 4 2 2" xfId="30798"/>
    <cellStyle name="Normal 2 12 2 4 3" xfId="22652"/>
    <cellStyle name="Normal 2 12 2 5" xfId="9203"/>
    <cellStyle name="Normal 2 12 2 5 2" xfId="25499"/>
    <cellStyle name="Normal 2 12 2 6" xfId="17353"/>
    <cellStyle name="Normal 2 12 3" xfId="1762"/>
    <cellStyle name="Normal 2 12 3 2" xfId="4364"/>
    <cellStyle name="Normal 2 12 3 2 2" xfId="12510"/>
    <cellStyle name="Normal 2 12 3 2 2 2" xfId="28806"/>
    <cellStyle name="Normal 2 12 3 2 3" xfId="20660"/>
    <cellStyle name="Normal 2 12 3 3" xfId="7061"/>
    <cellStyle name="Normal 2 12 3 3 2" xfId="15207"/>
    <cellStyle name="Normal 2 12 3 3 2 2" xfId="31503"/>
    <cellStyle name="Normal 2 12 3 3 3" xfId="23357"/>
    <cellStyle name="Normal 2 12 3 4" xfId="9908"/>
    <cellStyle name="Normal 2 12 3 4 2" xfId="26204"/>
    <cellStyle name="Normal 2 12 3 5" xfId="18058"/>
    <cellStyle name="Normal 2 12 4" xfId="3146"/>
    <cellStyle name="Normal 2 12 4 2" xfId="11292"/>
    <cellStyle name="Normal 2 12 4 2 2" xfId="27588"/>
    <cellStyle name="Normal 2 12 4 3" xfId="19442"/>
    <cellStyle name="Normal 2 12 5" xfId="5651"/>
    <cellStyle name="Normal 2 12 5 2" xfId="13797"/>
    <cellStyle name="Normal 2 12 5 2 2" xfId="30093"/>
    <cellStyle name="Normal 2 12 5 3" xfId="21947"/>
    <cellStyle name="Normal 2 12 6" xfId="8498"/>
    <cellStyle name="Normal 2 12 6 2" xfId="24794"/>
    <cellStyle name="Normal 2 12 7" xfId="16648"/>
    <cellStyle name="Normal 2 13" xfId="713"/>
    <cellStyle name="Normal 2 13 2" xfId="2123"/>
    <cellStyle name="Normal 2 13 2 2" xfId="4677"/>
    <cellStyle name="Normal 2 13 2 2 2" xfId="12823"/>
    <cellStyle name="Normal 2 13 2 2 2 2" xfId="29119"/>
    <cellStyle name="Normal 2 13 2 2 3" xfId="20973"/>
    <cellStyle name="Normal 2 13 2 3" xfId="7422"/>
    <cellStyle name="Normal 2 13 2 3 2" xfId="15568"/>
    <cellStyle name="Normal 2 13 2 3 2 2" xfId="31864"/>
    <cellStyle name="Normal 2 13 2 3 3" xfId="23718"/>
    <cellStyle name="Normal 2 13 2 4" xfId="10269"/>
    <cellStyle name="Normal 2 13 2 4 2" xfId="26565"/>
    <cellStyle name="Normal 2 13 2 5" xfId="18419"/>
    <cellStyle name="Normal 2 13 3" xfId="3459"/>
    <cellStyle name="Normal 2 13 3 2" xfId="11605"/>
    <cellStyle name="Normal 2 13 3 2 2" xfId="27901"/>
    <cellStyle name="Normal 2 13 3 3" xfId="19755"/>
    <cellStyle name="Normal 2 13 4" xfId="6012"/>
    <cellStyle name="Normal 2 13 4 2" xfId="14158"/>
    <cellStyle name="Normal 2 13 4 2 2" xfId="30454"/>
    <cellStyle name="Normal 2 13 4 3" xfId="22308"/>
    <cellStyle name="Normal 2 13 5" xfId="8859"/>
    <cellStyle name="Normal 2 13 5 2" xfId="25155"/>
    <cellStyle name="Normal 2 13 6" xfId="17009"/>
    <cellStyle name="Normal 2 14" xfId="1418"/>
    <cellStyle name="Normal 2 14 2" xfId="4068"/>
    <cellStyle name="Normal 2 14 2 2" xfId="12214"/>
    <cellStyle name="Normal 2 14 2 2 2" xfId="28510"/>
    <cellStyle name="Normal 2 14 2 3" xfId="20364"/>
    <cellStyle name="Normal 2 14 3" xfId="6717"/>
    <cellStyle name="Normal 2 14 3 2" xfId="14863"/>
    <cellStyle name="Normal 2 14 3 2 2" xfId="31159"/>
    <cellStyle name="Normal 2 14 3 3" xfId="23013"/>
    <cellStyle name="Normal 2 14 4" xfId="9564"/>
    <cellStyle name="Normal 2 14 4 2" xfId="25860"/>
    <cellStyle name="Normal 2 14 5" xfId="17714"/>
    <cellStyle name="Normal 2 15" xfId="2850"/>
    <cellStyle name="Normal 2 15 2" xfId="10996"/>
    <cellStyle name="Normal 2 15 2 2" xfId="27292"/>
    <cellStyle name="Normal 2 15 3" xfId="19146"/>
    <cellStyle name="Normal 2 16" xfId="5307"/>
    <cellStyle name="Normal 2 16 2" xfId="13453"/>
    <cellStyle name="Normal 2 16 2 2" xfId="29749"/>
    <cellStyle name="Normal 2 16 3" xfId="21603"/>
    <cellStyle name="Normal 2 17" xfId="8154"/>
    <cellStyle name="Normal 2 17 2" xfId="24450"/>
    <cellStyle name="Normal 2 18" xfId="16304"/>
    <cellStyle name="Normal 2 2" xfId="4"/>
    <cellStyle name="Normal 2 2 10" xfId="714"/>
    <cellStyle name="Normal 2 2 10 2" xfId="2124"/>
    <cellStyle name="Normal 2 2 10 2 2" xfId="4678"/>
    <cellStyle name="Normal 2 2 10 2 2 2" xfId="12824"/>
    <cellStyle name="Normal 2 2 10 2 2 2 2" xfId="29120"/>
    <cellStyle name="Normal 2 2 10 2 2 3" xfId="20974"/>
    <cellStyle name="Normal 2 2 10 2 3" xfId="7423"/>
    <cellStyle name="Normal 2 2 10 2 3 2" xfId="15569"/>
    <cellStyle name="Normal 2 2 10 2 3 2 2" xfId="31865"/>
    <cellStyle name="Normal 2 2 10 2 3 3" xfId="23719"/>
    <cellStyle name="Normal 2 2 10 2 4" xfId="10270"/>
    <cellStyle name="Normal 2 2 10 2 4 2" xfId="26566"/>
    <cellStyle name="Normal 2 2 10 2 5" xfId="18420"/>
    <cellStyle name="Normal 2 2 10 3" xfId="3460"/>
    <cellStyle name="Normal 2 2 10 3 2" xfId="11606"/>
    <cellStyle name="Normal 2 2 10 3 2 2" xfId="27902"/>
    <cellStyle name="Normal 2 2 10 3 3" xfId="19756"/>
    <cellStyle name="Normal 2 2 10 4" xfId="6013"/>
    <cellStyle name="Normal 2 2 10 4 2" xfId="14159"/>
    <cellStyle name="Normal 2 2 10 4 2 2" xfId="30455"/>
    <cellStyle name="Normal 2 2 10 4 3" xfId="22309"/>
    <cellStyle name="Normal 2 2 10 5" xfId="8860"/>
    <cellStyle name="Normal 2 2 10 5 2" xfId="25156"/>
    <cellStyle name="Normal 2 2 10 6" xfId="17010"/>
    <cellStyle name="Normal 2 2 11" xfId="1419"/>
    <cellStyle name="Normal 2 2 11 2" xfId="4069"/>
    <cellStyle name="Normal 2 2 11 2 2" xfId="12215"/>
    <cellStyle name="Normal 2 2 11 2 2 2" xfId="28511"/>
    <cellStyle name="Normal 2 2 11 2 3" xfId="20365"/>
    <cellStyle name="Normal 2 2 11 3" xfId="6718"/>
    <cellStyle name="Normal 2 2 11 3 2" xfId="14864"/>
    <cellStyle name="Normal 2 2 11 3 2 2" xfId="31160"/>
    <cellStyle name="Normal 2 2 11 3 3" xfId="23014"/>
    <cellStyle name="Normal 2 2 11 4" xfId="9565"/>
    <cellStyle name="Normal 2 2 11 4 2" xfId="25861"/>
    <cellStyle name="Normal 2 2 11 5" xfId="17715"/>
    <cellStyle name="Normal 2 2 12" xfId="2851"/>
    <cellStyle name="Normal 2 2 12 2" xfId="10997"/>
    <cellStyle name="Normal 2 2 12 2 2" xfId="27293"/>
    <cellStyle name="Normal 2 2 12 3" xfId="19147"/>
    <cellStyle name="Normal 2 2 13" xfId="5308"/>
    <cellStyle name="Normal 2 2 13 2" xfId="13454"/>
    <cellStyle name="Normal 2 2 13 2 2" xfId="29750"/>
    <cellStyle name="Normal 2 2 13 3" xfId="21604"/>
    <cellStyle name="Normal 2 2 14" xfId="8155"/>
    <cellStyle name="Normal 2 2 14 2" xfId="24451"/>
    <cellStyle name="Normal 2 2 15" xfId="16305"/>
    <cellStyle name="Normal 2 2 2" xfId="15"/>
    <cellStyle name="Normal 2 2 2 10" xfId="697"/>
    <cellStyle name="Normal 2 2 2 10 2" xfId="1403"/>
    <cellStyle name="Normal 2 2 2 10 2 2" xfId="2813"/>
    <cellStyle name="Normal 2 2 2 10 2 2 2" xfId="5271"/>
    <cellStyle name="Normal 2 2 2 10 2 2 2 2" xfId="13417"/>
    <cellStyle name="Normal 2 2 2 10 2 2 2 2 2" xfId="29713"/>
    <cellStyle name="Normal 2 2 2 10 2 2 2 3" xfId="21567"/>
    <cellStyle name="Normal 2 2 2 10 2 2 3" xfId="8112"/>
    <cellStyle name="Normal 2 2 2 10 2 2 3 2" xfId="16258"/>
    <cellStyle name="Normal 2 2 2 10 2 2 3 2 2" xfId="32554"/>
    <cellStyle name="Normal 2 2 2 10 2 2 3 3" xfId="24408"/>
    <cellStyle name="Normal 2 2 2 10 2 2 4" xfId="10959"/>
    <cellStyle name="Normal 2 2 2 10 2 2 4 2" xfId="27255"/>
    <cellStyle name="Normal 2 2 2 10 2 2 5" xfId="19109"/>
    <cellStyle name="Normal 2 2 2 10 2 3" xfId="4053"/>
    <cellStyle name="Normal 2 2 2 10 2 3 2" xfId="12199"/>
    <cellStyle name="Normal 2 2 2 10 2 3 2 2" xfId="28495"/>
    <cellStyle name="Normal 2 2 2 10 2 3 3" xfId="20349"/>
    <cellStyle name="Normal 2 2 2 10 2 4" xfId="6702"/>
    <cellStyle name="Normal 2 2 2 10 2 4 2" xfId="14848"/>
    <cellStyle name="Normal 2 2 2 10 2 4 2 2" xfId="31144"/>
    <cellStyle name="Normal 2 2 2 10 2 4 3" xfId="22998"/>
    <cellStyle name="Normal 2 2 2 10 2 5" xfId="9549"/>
    <cellStyle name="Normal 2 2 2 10 2 5 2" xfId="25845"/>
    <cellStyle name="Normal 2 2 2 10 2 6" xfId="17699"/>
    <cellStyle name="Normal 2 2 2 10 3" xfId="2108"/>
    <cellStyle name="Normal 2 2 2 10 3 2" xfId="4662"/>
    <cellStyle name="Normal 2 2 2 10 3 2 2" xfId="12808"/>
    <cellStyle name="Normal 2 2 2 10 3 2 2 2" xfId="29104"/>
    <cellStyle name="Normal 2 2 2 10 3 2 3" xfId="20958"/>
    <cellStyle name="Normal 2 2 2 10 3 3" xfId="7407"/>
    <cellStyle name="Normal 2 2 2 10 3 3 2" xfId="15553"/>
    <cellStyle name="Normal 2 2 2 10 3 3 2 2" xfId="31849"/>
    <cellStyle name="Normal 2 2 2 10 3 3 3" xfId="23703"/>
    <cellStyle name="Normal 2 2 2 10 3 4" xfId="10254"/>
    <cellStyle name="Normal 2 2 2 10 3 4 2" xfId="26550"/>
    <cellStyle name="Normal 2 2 2 10 3 5" xfId="18404"/>
    <cellStyle name="Normal 2 2 2 10 4" xfId="3444"/>
    <cellStyle name="Normal 2 2 2 10 4 2" xfId="11590"/>
    <cellStyle name="Normal 2 2 2 10 4 2 2" xfId="27886"/>
    <cellStyle name="Normal 2 2 2 10 4 3" xfId="19740"/>
    <cellStyle name="Normal 2 2 2 10 5" xfId="5997"/>
    <cellStyle name="Normal 2 2 2 10 5 2" xfId="14143"/>
    <cellStyle name="Normal 2 2 2 10 5 2 2" xfId="30439"/>
    <cellStyle name="Normal 2 2 2 10 5 3" xfId="22293"/>
    <cellStyle name="Normal 2 2 2 10 6" xfId="8844"/>
    <cellStyle name="Normal 2 2 2 10 6 2" xfId="25140"/>
    <cellStyle name="Normal 2 2 2 10 7" xfId="16994"/>
    <cellStyle name="Normal 2 2 2 11" xfId="721"/>
    <cellStyle name="Normal 2 2 2 11 2" xfId="2131"/>
    <cellStyle name="Normal 2 2 2 11 2 2" xfId="4683"/>
    <cellStyle name="Normal 2 2 2 11 2 2 2" xfId="12829"/>
    <cellStyle name="Normal 2 2 2 11 2 2 2 2" xfId="29125"/>
    <cellStyle name="Normal 2 2 2 11 2 2 3" xfId="20979"/>
    <cellStyle name="Normal 2 2 2 11 2 3" xfId="7430"/>
    <cellStyle name="Normal 2 2 2 11 2 3 2" xfId="15576"/>
    <cellStyle name="Normal 2 2 2 11 2 3 2 2" xfId="31872"/>
    <cellStyle name="Normal 2 2 2 11 2 3 3" xfId="23726"/>
    <cellStyle name="Normal 2 2 2 11 2 4" xfId="10277"/>
    <cellStyle name="Normal 2 2 2 11 2 4 2" xfId="26573"/>
    <cellStyle name="Normal 2 2 2 11 2 5" xfId="18427"/>
    <cellStyle name="Normal 2 2 2 11 3" xfId="3465"/>
    <cellStyle name="Normal 2 2 2 11 3 2" xfId="11611"/>
    <cellStyle name="Normal 2 2 2 11 3 2 2" xfId="27907"/>
    <cellStyle name="Normal 2 2 2 11 3 3" xfId="19761"/>
    <cellStyle name="Normal 2 2 2 11 4" xfId="6020"/>
    <cellStyle name="Normal 2 2 2 11 4 2" xfId="14166"/>
    <cellStyle name="Normal 2 2 2 11 4 2 2" xfId="30462"/>
    <cellStyle name="Normal 2 2 2 11 4 3" xfId="22316"/>
    <cellStyle name="Normal 2 2 2 11 5" xfId="8867"/>
    <cellStyle name="Normal 2 2 2 11 5 2" xfId="25163"/>
    <cellStyle name="Normal 2 2 2 11 6" xfId="17017"/>
    <cellStyle name="Normal 2 2 2 12" xfId="1426"/>
    <cellStyle name="Normal 2 2 2 12 2" xfId="4074"/>
    <cellStyle name="Normal 2 2 2 12 2 2" xfId="12220"/>
    <cellStyle name="Normal 2 2 2 12 2 2 2" xfId="28516"/>
    <cellStyle name="Normal 2 2 2 12 2 3" xfId="20370"/>
    <cellStyle name="Normal 2 2 2 12 3" xfId="6725"/>
    <cellStyle name="Normal 2 2 2 12 3 2" xfId="14871"/>
    <cellStyle name="Normal 2 2 2 12 3 2 2" xfId="31167"/>
    <cellStyle name="Normal 2 2 2 12 3 3" xfId="23021"/>
    <cellStyle name="Normal 2 2 2 12 4" xfId="9572"/>
    <cellStyle name="Normal 2 2 2 12 4 2" xfId="25868"/>
    <cellStyle name="Normal 2 2 2 12 5" xfId="17722"/>
    <cellStyle name="Normal 2 2 2 13" xfId="2856"/>
    <cellStyle name="Normal 2 2 2 13 2" xfId="11002"/>
    <cellStyle name="Normal 2 2 2 13 2 2" xfId="27298"/>
    <cellStyle name="Normal 2 2 2 13 3" xfId="19152"/>
    <cellStyle name="Normal 2 2 2 14" xfId="5315"/>
    <cellStyle name="Normal 2 2 2 14 2" xfId="13461"/>
    <cellStyle name="Normal 2 2 2 14 2 2" xfId="29757"/>
    <cellStyle name="Normal 2 2 2 14 3" xfId="21611"/>
    <cellStyle name="Normal 2 2 2 15" xfId="8162"/>
    <cellStyle name="Normal 2 2 2 15 2" xfId="24458"/>
    <cellStyle name="Normal 2 2 2 16" xfId="16312"/>
    <cellStyle name="Normal 2 2 2 2" xfId="16"/>
    <cellStyle name="Normal 2 2 2 2 10" xfId="698"/>
    <cellStyle name="Normal 2 2 2 2 10 2" xfId="1404"/>
    <cellStyle name="Normal 2 2 2 2 10 2 2" xfId="2814"/>
    <cellStyle name="Normal 2 2 2 2 10 2 2 2" xfId="2829"/>
    <cellStyle name="Normal 2 2 2 2 10 2 2 2 2" xfId="2835"/>
    <cellStyle name="Normal 2 2 2 2 10 2 2 2 2 2" xfId="5292"/>
    <cellStyle name="Normal 2 2 2 2 10 2 2 2 2 2 2" xfId="13438"/>
    <cellStyle name="Normal 2 2 2 2 10 2 2 2 2 2 2 2" xfId="29734"/>
    <cellStyle name="Normal 2 2 2 2 10 2 2 2 2 2 3" xfId="21588"/>
    <cellStyle name="Normal 2 2 2 2 10 2 2 2 2 3" xfId="8134"/>
    <cellStyle name="Normal 2 2 2 2 10 2 2 2 2 3 2" xfId="16280"/>
    <cellStyle name="Normal 2 2 2 2 10 2 2 2 2 3 2 2" xfId="32576"/>
    <cellStyle name="Normal 2 2 2 2 10 2 2 2 2 3 3" xfId="24430"/>
    <cellStyle name="Normal 2 2 2 2 10 2 2 2 2 4" xfId="10981"/>
    <cellStyle name="Normal 2 2 2 2 10 2 2 2 2 4 2" xfId="27277"/>
    <cellStyle name="Normal 2 2 2 2 10 2 2 2 2 5" xfId="19131"/>
    <cellStyle name="Normal 2 2 2 2 10 2 2 2 3" xfId="5286"/>
    <cellStyle name="Normal 2 2 2 2 10 2 2 2 3 2" xfId="13432"/>
    <cellStyle name="Normal 2 2 2 2 10 2 2 2 3 2 2" xfId="29728"/>
    <cellStyle name="Normal 2 2 2 2 10 2 2 2 3 3" xfId="21582"/>
    <cellStyle name="Normal 2 2 2 2 10 2 2 2 4" xfId="8128"/>
    <cellStyle name="Normal 2 2 2 2 10 2 2 2 4 2" xfId="16274"/>
    <cellStyle name="Normal 2 2 2 2 10 2 2 2 4 2 2" xfId="32570"/>
    <cellStyle name="Normal 2 2 2 2 10 2 2 2 4 3" xfId="24424"/>
    <cellStyle name="Normal 2 2 2 2 10 2 2 2 5" xfId="10975"/>
    <cellStyle name="Normal 2 2 2 2 10 2 2 2 5 2" xfId="27271"/>
    <cellStyle name="Normal 2 2 2 2 10 2 2 2 6" xfId="19125"/>
    <cellStyle name="Normal 2 2 2 2 10 2 2 3" xfId="5272"/>
    <cellStyle name="Normal 2 2 2 2 10 2 2 3 2" xfId="13418"/>
    <cellStyle name="Normal 2 2 2 2 10 2 2 3 2 2" xfId="29714"/>
    <cellStyle name="Normal 2 2 2 2 10 2 2 3 3" xfId="21568"/>
    <cellStyle name="Normal 2 2 2 2 10 2 2 4" xfId="8113"/>
    <cellStyle name="Normal 2 2 2 2 10 2 2 4 2" xfId="16259"/>
    <cellStyle name="Normal 2 2 2 2 10 2 2 4 2 2" xfId="32555"/>
    <cellStyle name="Normal 2 2 2 2 10 2 2 4 3" xfId="24409"/>
    <cellStyle name="Normal 2 2 2 2 10 2 2 5" xfId="10960"/>
    <cellStyle name="Normal 2 2 2 2 10 2 2 5 2" xfId="27256"/>
    <cellStyle name="Normal 2 2 2 2 10 2 2 6" xfId="19110"/>
    <cellStyle name="Normal 2 2 2 2 10 2 3" xfId="4054"/>
    <cellStyle name="Normal 2 2 2 2 10 2 3 2" xfId="12200"/>
    <cellStyle name="Normal 2 2 2 2 10 2 3 2 2" xfId="28496"/>
    <cellStyle name="Normal 2 2 2 2 10 2 3 3" xfId="20350"/>
    <cellStyle name="Normal 2 2 2 2 10 2 4" xfId="6703"/>
    <cellStyle name="Normal 2 2 2 2 10 2 4 2" xfId="14849"/>
    <cellStyle name="Normal 2 2 2 2 10 2 4 2 2" xfId="31145"/>
    <cellStyle name="Normal 2 2 2 2 10 2 4 3" xfId="22999"/>
    <cellStyle name="Normal 2 2 2 2 10 2 5" xfId="9550"/>
    <cellStyle name="Normal 2 2 2 2 10 2 5 2" xfId="25846"/>
    <cellStyle name="Normal 2 2 2 2 10 2 6" xfId="17700"/>
    <cellStyle name="Normal 2 2 2 2 10 3" xfId="2109"/>
    <cellStyle name="Normal 2 2 2 2 10 3 2" xfId="4663"/>
    <cellStyle name="Normal 2 2 2 2 10 3 2 2" xfId="12809"/>
    <cellStyle name="Normal 2 2 2 2 10 3 2 2 2" xfId="29105"/>
    <cellStyle name="Normal 2 2 2 2 10 3 2 3" xfId="20959"/>
    <cellStyle name="Normal 2 2 2 2 10 3 3" xfId="7408"/>
    <cellStyle name="Normal 2 2 2 2 10 3 3 2" xfId="15554"/>
    <cellStyle name="Normal 2 2 2 2 10 3 3 2 2" xfId="31850"/>
    <cellStyle name="Normal 2 2 2 2 10 3 3 3" xfId="23704"/>
    <cellStyle name="Normal 2 2 2 2 10 3 4" xfId="10255"/>
    <cellStyle name="Normal 2 2 2 2 10 3 4 2" xfId="26551"/>
    <cellStyle name="Normal 2 2 2 2 10 3 5" xfId="18405"/>
    <cellStyle name="Normal 2 2 2 2 10 4" xfId="3445"/>
    <cellStyle name="Normal 2 2 2 2 10 4 2" xfId="11591"/>
    <cellStyle name="Normal 2 2 2 2 10 4 2 2" xfId="27887"/>
    <cellStyle name="Normal 2 2 2 2 10 4 3" xfId="19741"/>
    <cellStyle name="Normal 2 2 2 2 10 5" xfId="5998"/>
    <cellStyle name="Normal 2 2 2 2 10 5 2" xfId="14144"/>
    <cellStyle name="Normal 2 2 2 2 10 5 2 2" xfId="30440"/>
    <cellStyle name="Normal 2 2 2 2 10 5 3" xfId="22294"/>
    <cellStyle name="Normal 2 2 2 2 10 6" xfId="8845"/>
    <cellStyle name="Normal 2 2 2 2 10 6 2" xfId="25141"/>
    <cellStyle name="Normal 2 2 2 2 10 7" xfId="16995"/>
    <cellStyle name="Normal 2 2 2 2 11" xfId="722"/>
    <cellStyle name="Normal 2 2 2 2 11 2" xfId="2132"/>
    <cellStyle name="Normal 2 2 2 2 11 2 2" xfId="4684"/>
    <cellStyle name="Normal 2 2 2 2 11 2 2 2" xfId="12830"/>
    <cellStyle name="Normal 2 2 2 2 11 2 2 2 2" xfId="29126"/>
    <cellStyle name="Normal 2 2 2 2 11 2 2 3" xfId="20980"/>
    <cellStyle name="Normal 2 2 2 2 11 2 3" xfId="7431"/>
    <cellStyle name="Normal 2 2 2 2 11 2 3 2" xfId="15577"/>
    <cellStyle name="Normal 2 2 2 2 11 2 3 2 2" xfId="31873"/>
    <cellStyle name="Normal 2 2 2 2 11 2 3 3" xfId="23727"/>
    <cellStyle name="Normal 2 2 2 2 11 2 4" xfId="10278"/>
    <cellStyle name="Normal 2 2 2 2 11 2 4 2" xfId="26574"/>
    <cellStyle name="Normal 2 2 2 2 11 2 5" xfId="18428"/>
    <cellStyle name="Normal 2 2 2 2 11 3" xfId="3466"/>
    <cellStyle name="Normal 2 2 2 2 11 3 2" xfId="11612"/>
    <cellStyle name="Normal 2 2 2 2 11 3 2 2" xfId="27908"/>
    <cellStyle name="Normal 2 2 2 2 11 3 3" xfId="19762"/>
    <cellStyle name="Normal 2 2 2 2 11 4" xfId="6021"/>
    <cellStyle name="Normal 2 2 2 2 11 4 2" xfId="14167"/>
    <cellStyle name="Normal 2 2 2 2 11 4 2 2" xfId="30463"/>
    <cellStyle name="Normal 2 2 2 2 11 4 3" xfId="22317"/>
    <cellStyle name="Normal 2 2 2 2 11 5" xfId="8868"/>
    <cellStyle name="Normal 2 2 2 2 11 5 2" xfId="25164"/>
    <cellStyle name="Normal 2 2 2 2 11 6" xfId="17018"/>
    <cellStyle name="Normal 2 2 2 2 12" xfId="1427"/>
    <cellStyle name="Normal 2 2 2 2 12 2" xfId="4075"/>
    <cellStyle name="Normal 2 2 2 2 12 2 2" xfId="12221"/>
    <cellStyle name="Normal 2 2 2 2 12 2 2 2" xfId="28517"/>
    <cellStyle name="Normal 2 2 2 2 12 2 3" xfId="20371"/>
    <cellStyle name="Normal 2 2 2 2 12 3" xfId="6726"/>
    <cellStyle name="Normal 2 2 2 2 12 3 2" xfId="14872"/>
    <cellStyle name="Normal 2 2 2 2 12 3 2 2" xfId="31168"/>
    <cellStyle name="Normal 2 2 2 2 12 3 3" xfId="23022"/>
    <cellStyle name="Normal 2 2 2 2 12 4" xfId="9573"/>
    <cellStyle name="Normal 2 2 2 2 12 4 2" xfId="25869"/>
    <cellStyle name="Normal 2 2 2 2 12 5" xfId="17723"/>
    <cellStyle name="Normal 2 2 2 2 13" xfId="2857"/>
    <cellStyle name="Normal 2 2 2 2 13 2" xfId="11003"/>
    <cellStyle name="Normal 2 2 2 2 13 2 2" xfId="27299"/>
    <cellStyle name="Normal 2 2 2 2 13 3" xfId="19153"/>
    <cellStyle name="Normal 2 2 2 2 14" xfId="5316"/>
    <cellStyle name="Normal 2 2 2 2 14 2" xfId="13462"/>
    <cellStyle name="Normal 2 2 2 2 14 2 2" xfId="29758"/>
    <cellStyle name="Normal 2 2 2 2 14 3" xfId="21612"/>
    <cellStyle name="Normal 2 2 2 2 15" xfId="8149"/>
    <cellStyle name="Normal 2 2 2 2 15 2" xfId="16295"/>
    <cellStyle name="Normal 2 2 2 2 15 2 2" xfId="32591"/>
    <cellStyle name="Normal 2 2 2 2 15 3" xfId="24445"/>
    <cellStyle name="Normal 2 2 2 2 16" xfId="8163"/>
    <cellStyle name="Normal 2 2 2 2 16 2" xfId="24459"/>
    <cellStyle name="Normal 2 2 2 2 17" xfId="16313"/>
    <cellStyle name="Normal 2 2 2 2 2" xfId="27"/>
    <cellStyle name="Normal 2 2 2 2 2 10" xfId="2866"/>
    <cellStyle name="Normal 2 2 2 2 2 10 2" xfId="11012"/>
    <cellStyle name="Normal 2 2 2 2 2 10 2 2" xfId="27308"/>
    <cellStyle name="Normal 2 2 2 2 2 10 3" xfId="19162"/>
    <cellStyle name="Normal 2 2 2 2 2 11" xfId="5327"/>
    <cellStyle name="Normal 2 2 2 2 2 11 2" xfId="13473"/>
    <cellStyle name="Normal 2 2 2 2 2 11 2 2" xfId="29769"/>
    <cellStyle name="Normal 2 2 2 2 2 11 3" xfId="21623"/>
    <cellStyle name="Normal 2 2 2 2 2 12" xfId="8174"/>
    <cellStyle name="Normal 2 2 2 2 2 12 2" xfId="24470"/>
    <cellStyle name="Normal 2 2 2 2 2 13" xfId="16324"/>
    <cellStyle name="Normal 2 2 2 2 2 2" xfId="49"/>
    <cellStyle name="Normal 2 2 2 2 2 2 10" xfId="5349"/>
    <cellStyle name="Normal 2 2 2 2 2 2 10 2" xfId="13495"/>
    <cellStyle name="Normal 2 2 2 2 2 2 10 2 2" xfId="29791"/>
    <cellStyle name="Normal 2 2 2 2 2 2 10 3" xfId="21645"/>
    <cellStyle name="Normal 2 2 2 2 2 2 11" xfId="8196"/>
    <cellStyle name="Normal 2 2 2 2 2 2 11 2" xfId="24492"/>
    <cellStyle name="Normal 2 2 2 2 2 2 12" xfId="16346"/>
    <cellStyle name="Normal 2 2 2 2 2 2 2" xfId="93"/>
    <cellStyle name="Normal 2 2 2 2 2 2 2 10" xfId="8240"/>
    <cellStyle name="Normal 2 2 2 2 2 2 2 10 2" xfId="24536"/>
    <cellStyle name="Normal 2 2 2 2 2 2 2 11" xfId="16390"/>
    <cellStyle name="Normal 2 2 2 2 2 2 2 2" xfId="183"/>
    <cellStyle name="Normal 2 2 2 2 2 2 2 2 2" xfId="527"/>
    <cellStyle name="Normal 2 2 2 2 2 2 2 2 2 2" xfId="1233"/>
    <cellStyle name="Normal 2 2 2 2 2 2 2 2 2 2 2" xfId="2643"/>
    <cellStyle name="Normal 2 2 2 2 2 2 2 2 2 2 2 2" xfId="5117"/>
    <cellStyle name="Normal 2 2 2 2 2 2 2 2 2 2 2 2 2" xfId="13263"/>
    <cellStyle name="Normal 2 2 2 2 2 2 2 2 2 2 2 2 2 2" xfId="29559"/>
    <cellStyle name="Normal 2 2 2 2 2 2 2 2 2 2 2 2 3" xfId="21413"/>
    <cellStyle name="Normal 2 2 2 2 2 2 2 2 2 2 2 3" xfId="7942"/>
    <cellStyle name="Normal 2 2 2 2 2 2 2 2 2 2 2 3 2" xfId="16088"/>
    <cellStyle name="Normal 2 2 2 2 2 2 2 2 2 2 2 3 2 2" xfId="32384"/>
    <cellStyle name="Normal 2 2 2 2 2 2 2 2 2 2 2 3 3" xfId="24238"/>
    <cellStyle name="Normal 2 2 2 2 2 2 2 2 2 2 2 4" xfId="10789"/>
    <cellStyle name="Normal 2 2 2 2 2 2 2 2 2 2 2 4 2" xfId="27085"/>
    <cellStyle name="Normal 2 2 2 2 2 2 2 2 2 2 2 5" xfId="18939"/>
    <cellStyle name="Normal 2 2 2 2 2 2 2 2 2 2 3" xfId="3899"/>
    <cellStyle name="Normal 2 2 2 2 2 2 2 2 2 2 3 2" xfId="12045"/>
    <cellStyle name="Normal 2 2 2 2 2 2 2 2 2 2 3 2 2" xfId="28341"/>
    <cellStyle name="Normal 2 2 2 2 2 2 2 2 2 2 3 3" xfId="20195"/>
    <cellStyle name="Normal 2 2 2 2 2 2 2 2 2 2 4" xfId="6532"/>
    <cellStyle name="Normal 2 2 2 2 2 2 2 2 2 2 4 2" xfId="14678"/>
    <cellStyle name="Normal 2 2 2 2 2 2 2 2 2 2 4 2 2" xfId="30974"/>
    <cellStyle name="Normal 2 2 2 2 2 2 2 2 2 2 4 3" xfId="22828"/>
    <cellStyle name="Normal 2 2 2 2 2 2 2 2 2 2 5" xfId="9379"/>
    <cellStyle name="Normal 2 2 2 2 2 2 2 2 2 2 5 2" xfId="25675"/>
    <cellStyle name="Normal 2 2 2 2 2 2 2 2 2 2 6" xfId="17529"/>
    <cellStyle name="Normal 2 2 2 2 2 2 2 2 2 3" xfId="1938"/>
    <cellStyle name="Normal 2 2 2 2 2 2 2 2 2 3 2" xfId="4508"/>
    <cellStyle name="Normal 2 2 2 2 2 2 2 2 2 3 2 2" xfId="12654"/>
    <cellStyle name="Normal 2 2 2 2 2 2 2 2 2 3 2 2 2" xfId="28950"/>
    <cellStyle name="Normal 2 2 2 2 2 2 2 2 2 3 2 3" xfId="20804"/>
    <cellStyle name="Normal 2 2 2 2 2 2 2 2 2 3 3" xfId="7237"/>
    <cellStyle name="Normal 2 2 2 2 2 2 2 2 2 3 3 2" xfId="15383"/>
    <cellStyle name="Normal 2 2 2 2 2 2 2 2 2 3 3 2 2" xfId="31679"/>
    <cellStyle name="Normal 2 2 2 2 2 2 2 2 2 3 3 3" xfId="23533"/>
    <cellStyle name="Normal 2 2 2 2 2 2 2 2 2 3 4" xfId="10084"/>
    <cellStyle name="Normal 2 2 2 2 2 2 2 2 2 3 4 2" xfId="26380"/>
    <cellStyle name="Normal 2 2 2 2 2 2 2 2 2 3 5" xfId="18234"/>
    <cellStyle name="Normal 2 2 2 2 2 2 2 2 2 4" xfId="3290"/>
    <cellStyle name="Normal 2 2 2 2 2 2 2 2 2 4 2" xfId="11436"/>
    <cellStyle name="Normal 2 2 2 2 2 2 2 2 2 4 2 2" xfId="27732"/>
    <cellStyle name="Normal 2 2 2 2 2 2 2 2 2 4 3" xfId="19586"/>
    <cellStyle name="Normal 2 2 2 2 2 2 2 2 2 5" xfId="5827"/>
    <cellStyle name="Normal 2 2 2 2 2 2 2 2 2 5 2" xfId="13973"/>
    <cellStyle name="Normal 2 2 2 2 2 2 2 2 2 5 2 2" xfId="30269"/>
    <cellStyle name="Normal 2 2 2 2 2 2 2 2 2 5 3" xfId="22123"/>
    <cellStyle name="Normal 2 2 2 2 2 2 2 2 2 6" xfId="8674"/>
    <cellStyle name="Normal 2 2 2 2 2 2 2 2 2 6 2" xfId="24970"/>
    <cellStyle name="Normal 2 2 2 2 2 2 2 2 2 7" xfId="16824"/>
    <cellStyle name="Normal 2 2 2 2 2 2 2 2 3" xfId="889"/>
    <cellStyle name="Normal 2 2 2 2 2 2 2 2 3 2" xfId="2299"/>
    <cellStyle name="Normal 2 2 2 2 2 2 2 2 3 2 2" xfId="4821"/>
    <cellStyle name="Normal 2 2 2 2 2 2 2 2 3 2 2 2" xfId="12967"/>
    <cellStyle name="Normal 2 2 2 2 2 2 2 2 3 2 2 2 2" xfId="29263"/>
    <cellStyle name="Normal 2 2 2 2 2 2 2 2 3 2 2 3" xfId="21117"/>
    <cellStyle name="Normal 2 2 2 2 2 2 2 2 3 2 3" xfId="7598"/>
    <cellStyle name="Normal 2 2 2 2 2 2 2 2 3 2 3 2" xfId="15744"/>
    <cellStyle name="Normal 2 2 2 2 2 2 2 2 3 2 3 2 2" xfId="32040"/>
    <cellStyle name="Normal 2 2 2 2 2 2 2 2 3 2 3 3" xfId="23894"/>
    <cellStyle name="Normal 2 2 2 2 2 2 2 2 3 2 4" xfId="10445"/>
    <cellStyle name="Normal 2 2 2 2 2 2 2 2 3 2 4 2" xfId="26741"/>
    <cellStyle name="Normal 2 2 2 2 2 2 2 2 3 2 5" xfId="18595"/>
    <cellStyle name="Normal 2 2 2 2 2 2 2 2 3 3" xfId="3603"/>
    <cellStyle name="Normal 2 2 2 2 2 2 2 2 3 3 2" xfId="11749"/>
    <cellStyle name="Normal 2 2 2 2 2 2 2 2 3 3 2 2" xfId="28045"/>
    <cellStyle name="Normal 2 2 2 2 2 2 2 2 3 3 3" xfId="19899"/>
    <cellStyle name="Normal 2 2 2 2 2 2 2 2 3 4" xfId="6188"/>
    <cellStyle name="Normal 2 2 2 2 2 2 2 2 3 4 2" xfId="14334"/>
    <cellStyle name="Normal 2 2 2 2 2 2 2 2 3 4 2 2" xfId="30630"/>
    <cellStyle name="Normal 2 2 2 2 2 2 2 2 3 4 3" xfId="22484"/>
    <cellStyle name="Normal 2 2 2 2 2 2 2 2 3 5" xfId="9035"/>
    <cellStyle name="Normal 2 2 2 2 2 2 2 2 3 5 2" xfId="25331"/>
    <cellStyle name="Normal 2 2 2 2 2 2 2 2 3 6" xfId="17185"/>
    <cellStyle name="Normal 2 2 2 2 2 2 2 2 4" xfId="1594"/>
    <cellStyle name="Normal 2 2 2 2 2 2 2 2 4 2" xfId="4212"/>
    <cellStyle name="Normal 2 2 2 2 2 2 2 2 4 2 2" xfId="12358"/>
    <cellStyle name="Normal 2 2 2 2 2 2 2 2 4 2 2 2" xfId="28654"/>
    <cellStyle name="Normal 2 2 2 2 2 2 2 2 4 2 3" xfId="20508"/>
    <cellStyle name="Normal 2 2 2 2 2 2 2 2 4 3" xfId="6893"/>
    <cellStyle name="Normal 2 2 2 2 2 2 2 2 4 3 2" xfId="15039"/>
    <cellStyle name="Normal 2 2 2 2 2 2 2 2 4 3 2 2" xfId="31335"/>
    <cellStyle name="Normal 2 2 2 2 2 2 2 2 4 3 3" xfId="23189"/>
    <cellStyle name="Normal 2 2 2 2 2 2 2 2 4 4" xfId="9740"/>
    <cellStyle name="Normal 2 2 2 2 2 2 2 2 4 4 2" xfId="26036"/>
    <cellStyle name="Normal 2 2 2 2 2 2 2 2 4 5" xfId="17890"/>
    <cellStyle name="Normal 2 2 2 2 2 2 2 2 5" xfId="2994"/>
    <cellStyle name="Normal 2 2 2 2 2 2 2 2 5 2" xfId="11140"/>
    <cellStyle name="Normal 2 2 2 2 2 2 2 2 5 2 2" xfId="27436"/>
    <cellStyle name="Normal 2 2 2 2 2 2 2 2 5 3" xfId="19290"/>
    <cellStyle name="Normal 2 2 2 2 2 2 2 2 6" xfId="5483"/>
    <cellStyle name="Normal 2 2 2 2 2 2 2 2 6 2" xfId="13629"/>
    <cellStyle name="Normal 2 2 2 2 2 2 2 2 6 2 2" xfId="29925"/>
    <cellStyle name="Normal 2 2 2 2 2 2 2 2 6 3" xfId="21779"/>
    <cellStyle name="Normal 2 2 2 2 2 2 2 2 7" xfId="8330"/>
    <cellStyle name="Normal 2 2 2 2 2 2 2 2 7 2" xfId="24626"/>
    <cellStyle name="Normal 2 2 2 2 2 2 2 2 8" xfId="16480"/>
    <cellStyle name="Normal 2 2 2 2 2 2 2 3" xfId="257"/>
    <cellStyle name="Normal 2 2 2 2 2 2 2 3 2" xfId="601"/>
    <cellStyle name="Normal 2 2 2 2 2 2 2 3 2 2" xfId="1307"/>
    <cellStyle name="Normal 2 2 2 2 2 2 2 3 2 2 2" xfId="2717"/>
    <cellStyle name="Normal 2 2 2 2 2 2 2 3 2 2 2 2" xfId="5191"/>
    <cellStyle name="Normal 2 2 2 2 2 2 2 3 2 2 2 2 2" xfId="13337"/>
    <cellStyle name="Normal 2 2 2 2 2 2 2 3 2 2 2 2 2 2" xfId="29633"/>
    <cellStyle name="Normal 2 2 2 2 2 2 2 3 2 2 2 2 3" xfId="21487"/>
    <cellStyle name="Normal 2 2 2 2 2 2 2 3 2 2 2 3" xfId="8016"/>
    <cellStyle name="Normal 2 2 2 2 2 2 2 3 2 2 2 3 2" xfId="16162"/>
    <cellStyle name="Normal 2 2 2 2 2 2 2 3 2 2 2 3 2 2" xfId="32458"/>
    <cellStyle name="Normal 2 2 2 2 2 2 2 3 2 2 2 3 3" xfId="24312"/>
    <cellStyle name="Normal 2 2 2 2 2 2 2 3 2 2 2 4" xfId="10863"/>
    <cellStyle name="Normal 2 2 2 2 2 2 2 3 2 2 2 4 2" xfId="27159"/>
    <cellStyle name="Normal 2 2 2 2 2 2 2 3 2 2 2 5" xfId="19013"/>
    <cellStyle name="Normal 2 2 2 2 2 2 2 3 2 2 3" xfId="3973"/>
    <cellStyle name="Normal 2 2 2 2 2 2 2 3 2 2 3 2" xfId="12119"/>
    <cellStyle name="Normal 2 2 2 2 2 2 2 3 2 2 3 2 2" xfId="28415"/>
    <cellStyle name="Normal 2 2 2 2 2 2 2 3 2 2 3 3" xfId="20269"/>
    <cellStyle name="Normal 2 2 2 2 2 2 2 3 2 2 4" xfId="6606"/>
    <cellStyle name="Normal 2 2 2 2 2 2 2 3 2 2 4 2" xfId="14752"/>
    <cellStyle name="Normal 2 2 2 2 2 2 2 3 2 2 4 2 2" xfId="31048"/>
    <cellStyle name="Normal 2 2 2 2 2 2 2 3 2 2 4 3" xfId="22902"/>
    <cellStyle name="Normal 2 2 2 2 2 2 2 3 2 2 5" xfId="9453"/>
    <cellStyle name="Normal 2 2 2 2 2 2 2 3 2 2 5 2" xfId="25749"/>
    <cellStyle name="Normal 2 2 2 2 2 2 2 3 2 2 6" xfId="17603"/>
    <cellStyle name="Normal 2 2 2 2 2 2 2 3 2 3" xfId="2012"/>
    <cellStyle name="Normal 2 2 2 2 2 2 2 3 2 3 2" xfId="4582"/>
    <cellStyle name="Normal 2 2 2 2 2 2 2 3 2 3 2 2" xfId="12728"/>
    <cellStyle name="Normal 2 2 2 2 2 2 2 3 2 3 2 2 2" xfId="29024"/>
    <cellStyle name="Normal 2 2 2 2 2 2 2 3 2 3 2 3" xfId="20878"/>
    <cellStyle name="Normal 2 2 2 2 2 2 2 3 2 3 3" xfId="7311"/>
    <cellStyle name="Normal 2 2 2 2 2 2 2 3 2 3 3 2" xfId="15457"/>
    <cellStyle name="Normal 2 2 2 2 2 2 2 3 2 3 3 2 2" xfId="31753"/>
    <cellStyle name="Normal 2 2 2 2 2 2 2 3 2 3 3 3" xfId="23607"/>
    <cellStyle name="Normal 2 2 2 2 2 2 2 3 2 3 4" xfId="10158"/>
    <cellStyle name="Normal 2 2 2 2 2 2 2 3 2 3 4 2" xfId="26454"/>
    <cellStyle name="Normal 2 2 2 2 2 2 2 3 2 3 5" xfId="18308"/>
    <cellStyle name="Normal 2 2 2 2 2 2 2 3 2 4" xfId="3364"/>
    <cellStyle name="Normal 2 2 2 2 2 2 2 3 2 4 2" xfId="11510"/>
    <cellStyle name="Normal 2 2 2 2 2 2 2 3 2 4 2 2" xfId="27806"/>
    <cellStyle name="Normal 2 2 2 2 2 2 2 3 2 4 3" xfId="19660"/>
    <cellStyle name="Normal 2 2 2 2 2 2 2 3 2 5" xfId="5901"/>
    <cellStyle name="Normal 2 2 2 2 2 2 2 3 2 5 2" xfId="14047"/>
    <cellStyle name="Normal 2 2 2 2 2 2 2 3 2 5 2 2" xfId="30343"/>
    <cellStyle name="Normal 2 2 2 2 2 2 2 3 2 5 3" xfId="22197"/>
    <cellStyle name="Normal 2 2 2 2 2 2 2 3 2 6" xfId="8748"/>
    <cellStyle name="Normal 2 2 2 2 2 2 2 3 2 6 2" xfId="25044"/>
    <cellStyle name="Normal 2 2 2 2 2 2 2 3 2 7" xfId="16898"/>
    <cellStyle name="Normal 2 2 2 2 2 2 2 3 3" xfId="963"/>
    <cellStyle name="Normal 2 2 2 2 2 2 2 3 3 2" xfId="2373"/>
    <cellStyle name="Normal 2 2 2 2 2 2 2 3 3 2 2" xfId="4895"/>
    <cellStyle name="Normal 2 2 2 2 2 2 2 3 3 2 2 2" xfId="13041"/>
    <cellStyle name="Normal 2 2 2 2 2 2 2 3 3 2 2 2 2" xfId="29337"/>
    <cellStyle name="Normal 2 2 2 2 2 2 2 3 3 2 2 3" xfId="21191"/>
    <cellStyle name="Normal 2 2 2 2 2 2 2 3 3 2 3" xfId="7672"/>
    <cellStyle name="Normal 2 2 2 2 2 2 2 3 3 2 3 2" xfId="15818"/>
    <cellStyle name="Normal 2 2 2 2 2 2 2 3 3 2 3 2 2" xfId="32114"/>
    <cellStyle name="Normal 2 2 2 2 2 2 2 3 3 2 3 3" xfId="23968"/>
    <cellStyle name="Normal 2 2 2 2 2 2 2 3 3 2 4" xfId="10519"/>
    <cellStyle name="Normal 2 2 2 2 2 2 2 3 3 2 4 2" xfId="26815"/>
    <cellStyle name="Normal 2 2 2 2 2 2 2 3 3 2 5" xfId="18669"/>
    <cellStyle name="Normal 2 2 2 2 2 2 2 3 3 3" xfId="3677"/>
    <cellStyle name="Normal 2 2 2 2 2 2 2 3 3 3 2" xfId="11823"/>
    <cellStyle name="Normal 2 2 2 2 2 2 2 3 3 3 2 2" xfId="28119"/>
    <cellStyle name="Normal 2 2 2 2 2 2 2 3 3 3 3" xfId="19973"/>
    <cellStyle name="Normal 2 2 2 2 2 2 2 3 3 4" xfId="6262"/>
    <cellStyle name="Normal 2 2 2 2 2 2 2 3 3 4 2" xfId="14408"/>
    <cellStyle name="Normal 2 2 2 2 2 2 2 3 3 4 2 2" xfId="30704"/>
    <cellStyle name="Normal 2 2 2 2 2 2 2 3 3 4 3" xfId="22558"/>
    <cellStyle name="Normal 2 2 2 2 2 2 2 3 3 5" xfId="9109"/>
    <cellStyle name="Normal 2 2 2 2 2 2 2 3 3 5 2" xfId="25405"/>
    <cellStyle name="Normal 2 2 2 2 2 2 2 3 3 6" xfId="17259"/>
    <cellStyle name="Normal 2 2 2 2 2 2 2 3 4" xfId="1668"/>
    <cellStyle name="Normal 2 2 2 2 2 2 2 3 4 2" xfId="4286"/>
    <cellStyle name="Normal 2 2 2 2 2 2 2 3 4 2 2" xfId="12432"/>
    <cellStyle name="Normal 2 2 2 2 2 2 2 3 4 2 2 2" xfId="28728"/>
    <cellStyle name="Normal 2 2 2 2 2 2 2 3 4 2 3" xfId="20582"/>
    <cellStyle name="Normal 2 2 2 2 2 2 2 3 4 3" xfId="6967"/>
    <cellStyle name="Normal 2 2 2 2 2 2 2 3 4 3 2" xfId="15113"/>
    <cellStyle name="Normal 2 2 2 2 2 2 2 3 4 3 2 2" xfId="31409"/>
    <cellStyle name="Normal 2 2 2 2 2 2 2 3 4 3 3" xfId="23263"/>
    <cellStyle name="Normal 2 2 2 2 2 2 2 3 4 4" xfId="9814"/>
    <cellStyle name="Normal 2 2 2 2 2 2 2 3 4 4 2" xfId="26110"/>
    <cellStyle name="Normal 2 2 2 2 2 2 2 3 4 5" xfId="17964"/>
    <cellStyle name="Normal 2 2 2 2 2 2 2 3 5" xfId="3068"/>
    <cellStyle name="Normal 2 2 2 2 2 2 2 3 5 2" xfId="11214"/>
    <cellStyle name="Normal 2 2 2 2 2 2 2 3 5 2 2" xfId="27510"/>
    <cellStyle name="Normal 2 2 2 2 2 2 2 3 5 3" xfId="19364"/>
    <cellStyle name="Normal 2 2 2 2 2 2 2 3 6" xfId="5557"/>
    <cellStyle name="Normal 2 2 2 2 2 2 2 3 6 2" xfId="13703"/>
    <cellStyle name="Normal 2 2 2 2 2 2 2 3 6 2 2" xfId="29999"/>
    <cellStyle name="Normal 2 2 2 2 2 2 2 3 6 3" xfId="21853"/>
    <cellStyle name="Normal 2 2 2 2 2 2 2 3 7" xfId="8404"/>
    <cellStyle name="Normal 2 2 2 2 2 2 2 3 7 2" xfId="24700"/>
    <cellStyle name="Normal 2 2 2 2 2 2 2 3 8" xfId="16554"/>
    <cellStyle name="Normal 2 2 2 2 2 2 2 4" xfId="347"/>
    <cellStyle name="Normal 2 2 2 2 2 2 2 4 2" xfId="691"/>
    <cellStyle name="Normal 2 2 2 2 2 2 2 4 2 2" xfId="1397"/>
    <cellStyle name="Normal 2 2 2 2 2 2 2 4 2 2 2" xfId="2807"/>
    <cellStyle name="Normal 2 2 2 2 2 2 2 4 2 2 2 2" xfId="5265"/>
    <cellStyle name="Normal 2 2 2 2 2 2 2 4 2 2 2 2 2" xfId="13411"/>
    <cellStyle name="Normal 2 2 2 2 2 2 2 4 2 2 2 2 2 2" xfId="29707"/>
    <cellStyle name="Normal 2 2 2 2 2 2 2 4 2 2 2 2 3" xfId="21561"/>
    <cellStyle name="Normal 2 2 2 2 2 2 2 4 2 2 2 3" xfId="8106"/>
    <cellStyle name="Normal 2 2 2 2 2 2 2 4 2 2 2 3 2" xfId="16252"/>
    <cellStyle name="Normal 2 2 2 2 2 2 2 4 2 2 2 3 2 2" xfId="32548"/>
    <cellStyle name="Normal 2 2 2 2 2 2 2 4 2 2 2 3 3" xfId="24402"/>
    <cellStyle name="Normal 2 2 2 2 2 2 2 4 2 2 2 4" xfId="10953"/>
    <cellStyle name="Normal 2 2 2 2 2 2 2 4 2 2 2 4 2" xfId="27249"/>
    <cellStyle name="Normal 2 2 2 2 2 2 2 4 2 2 2 5" xfId="19103"/>
    <cellStyle name="Normal 2 2 2 2 2 2 2 4 2 2 3" xfId="4047"/>
    <cellStyle name="Normal 2 2 2 2 2 2 2 4 2 2 3 2" xfId="12193"/>
    <cellStyle name="Normal 2 2 2 2 2 2 2 4 2 2 3 2 2" xfId="28489"/>
    <cellStyle name="Normal 2 2 2 2 2 2 2 4 2 2 3 3" xfId="20343"/>
    <cellStyle name="Normal 2 2 2 2 2 2 2 4 2 2 4" xfId="6696"/>
    <cellStyle name="Normal 2 2 2 2 2 2 2 4 2 2 4 2" xfId="14842"/>
    <cellStyle name="Normal 2 2 2 2 2 2 2 4 2 2 4 2 2" xfId="31138"/>
    <cellStyle name="Normal 2 2 2 2 2 2 2 4 2 2 4 3" xfId="22992"/>
    <cellStyle name="Normal 2 2 2 2 2 2 2 4 2 2 5" xfId="9543"/>
    <cellStyle name="Normal 2 2 2 2 2 2 2 4 2 2 5 2" xfId="25839"/>
    <cellStyle name="Normal 2 2 2 2 2 2 2 4 2 2 6" xfId="17693"/>
    <cellStyle name="Normal 2 2 2 2 2 2 2 4 2 3" xfId="2102"/>
    <cellStyle name="Normal 2 2 2 2 2 2 2 4 2 3 2" xfId="4656"/>
    <cellStyle name="Normal 2 2 2 2 2 2 2 4 2 3 2 2" xfId="12802"/>
    <cellStyle name="Normal 2 2 2 2 2 2 2 4 2 3 2 2 2" xfId="29098"/>
    <cellStyle name="Normal 2 2 2 2 2 2 2 4 2 3 2 3" xfId="20952"/>
    <cellStyle name="Normal 2 2 2 2 2 2 2 4 2 3 3" xfId="7401"/>
    <cellStyle name="Normal 2 2 2 2 2 2 2 4 2 3 3 2" xfId="15547"/>
    <cellStyle name="Normal 2 2 2 2 2 2 2 4 2 3 3 2 2" xfId="31843"/>
    <cellStyle name="Normal 2 2 2 2 2 2 2 4 2 3 3 3" xfId="23697"/>
    <cellStyle name="Normal 2 2 2 2 2 2 2 4 2 3 4" xfId="10248"/>
    <cellStyle name="Normal 2 2 2 2 2 2 2 4 2 3 4 2" xfId="26544"/>
    <cellStyle name="Normal 2 2 2 2 2 2 2 4 2 3 5" xfId="18398"/>
    <cellStyle name="Normal 2 2 2 2 2 2 2 4 2 4" xfId="3438"/>
    <cellStyle name="Normal 2 2 2 2 2 2 2 4 2 4 2" xfId="11584"/>
    <cellStyle name="Normal 2 2 2 2 2 2 2 4 2 4 2 2" xfId="27880"/>
    <cellStyle name="Normal 2 2 2 2 2 2 2 4 2 4 3" xfId="19734"/>
    <cellStyle name="Normal 2 2 2 2 2 2 2 4 2 5" xfId="5991"/>
    <cellStyle name="Normal 2 2 2 2 2 2 2 4 2 5 2" xfId="14137"/>
    <cellStyle name="Normal 2 2 2 2 2 2 2 4 2 5 2 2" xfId="30433"/>
    <cellStyle name="Normal 2 2 2 2 2 2 2 4 2 5 3" xfId="22287"/>
    <cellStyle name="Normal 2 2 2 2 2 2 2 4 2 6" xfId="8838"/>
    <cellStyle name="Normal 2 2 2 2 2 2 2 4 2 6 2" xfId="25134"/>
    <cellStyle name="Normal 2 2 2 2 2 2 2 4 2 7" xfId="16988"/>
    <cellStyle name="Normal 2 2 2 2 2 2 2 4 3" xfId="1053"/>
    <cellStyle name="Normal 2 2 2 2 2 2 2 4 3 2" xfId="2463"/>
    <cellStyle name="Normal 2 2 2 2 2 2 2 4 3 2 2" xfId="4969"/>
    <cellStyle name="Normal 2 2 2 2 2 2 2 4 3 2 2 2" xfId="13115"/>
    <cellStyle name="Normal 2 2 2 2 2 2 2 4 3 2 2 2 2" xfId="29411"/>
    <cellStyle name="Normal 2 2 2 2 2 2 2 4 3 2 2 3" xfId="21265"/>
    <cellStyle name="Normal 2 2 2 2 2 2 2 4 3 2 3" xfId="7762"/>
    <cellStyle name="Normal 2 2 2 2 2 2 2 4 3 2 3 2" xfId="15908"/>
    <cellStyle name="Normal 2 2 2 2 2 2 2 4 3 2 3 2 2" xfId="32204"/>
    <cellStyle name="Normal 2 2 2 2 2 2 2 4 3 2 3 3" xfId="24058"/>
    <cellStyle name="Normal 2 2 2 2 2 2 2 4 3 2 4" xfId="10609"/>
    <cellStyle name="Normal 2 2 2 2 2 2 2 4 3 2 4 2" xfId="26905"/>
    <cellStyle name="Normal 2 2 2 2 2 2 2 4 3 2 5" xfId="18759"/>
    <cellStyle name="Normal 2 2 2 2 2 2 2 4 3 3" xfId="3751"/>
    <cellStyle name="Normal 2 2 2 2 2 2 2 4 3 3 2" xfId="11897"/>
    <cellStyle name="Normal 2 2 2 2 2 2 2 4 3 3 2 2" xfId="28193"/>
    <cellStyle name="Normal 2 2 2 2 2 2 2 4 3 3 3" xfId="20047"/>
    <cellStyle name="Normal 2 2 2 2 2 2 2 4 3 4" xfId="6352"/>
    <cellStyle name="Normal 2 2 2 2 2 2 2 4 3 4 2" xfId="14498"/>
    <cellStyle name="Normal 2 2 2 2 2 2 2 4 3 4 2 2" xfId="30794"/>
    <cellStyle name="Normal 2 2 2 2 2 2 2 4 3 4 3" xfId="22648"/>
    <cellStyle name="Normal 2 2 2 2 2 2 2 4 3 5" xfId="9199"/>
    <cellStyle name="Normal 2 2 2 2 2 2 2 4 3 5 2" xfId="25495"/>
    <cellStyle name="Normal 2 2 2 2 2 2 2 4 3 6" xfId="17349"/>
    <cellStyle name="Normal 2 2 2 2 2 2 2 4 4" xfId="1758"/>
    <cellStyle name="Normal 2 2 2 2 2 2 2 4 4 2" xfId="4360"/>
    <cellStyle name="Normal 2 2 2 2 2 2 2 4 4 2 2" xfId="12506"/>
    <cellStyle name="Normal 2 2 2 2 2 2 2 4 4 2 2 2" xfId="28802"/>
    <cellStyle name="Normal 2 2 2 2 2 2 2 4 4 2 3" xfId="20656"/>
    <cellStyle name="Normal 2 2 2 2 2 2 2 4 4 3" xfId="7057"/>
    <cellStyle name="Normal 2 2 2 2 2 2 2 4 4 3 2" xfId="15203"/>
    <cellStyle name="Normal 2 2 2 2 2 2 2 4 4 3 2 2" xfId="31499"/>
    <cellStyle name="Normal 2 2 2 2 2 2 2 4 4 3 3" xfId="23353"/>
    <cellStyle name="Normal 2 2 2 2 2 2 2 4 4 4" xfId="9904"/>
    <cellStyle name="Normal 2 2 2 2 2 2 2 4 4 4 2" xfId="26200"/>
    <cellStyle name="Normal 2 2 2 2 2 2 2 4 4 5" xfId="18054"/>
    <cellStyle name="Normal 2 2 2 2 2 2 2 4 5" xfId="3142"/>
    <cellStyle name="Normal 2 2 2 2 2 2 2 4 5 2" xfId="11288"/>
    <cellStyle name="Normal 2 2 2 2 2 2 2 4 5 2 2" xfId="27584"/>
    <cellStyle name="Normal 2 2 2 2 2 2 2 4 5 3" xfId="19438"/>
    <cellStyle name="Normal 2 2 2 2 2 2 2 4 6" xfId="5647"/>
    <cellStyle name="Normal 2 2 2 2 2 2 2 4 6 2" xfId="13793"/>
    <cellStyle name="Normal 2 2 2 2 2 2 2 4 6 2 2" xfId="30089"/>
    <cellStyle name="Normal 2 2 2 2 2 2 2 4 6 3" xfId="21943"/>
    <cellStyle name="Normal 2 2 2 2 2 2 2 4 7" xfId="8494"/>
    <cellStyle name="Normal 2 2 2 2 2 2 2 4 7 2" xfId="24790"/>
    <cellStyle name="Normal 2 2 2 2 2 2 2 4 8" xfId="16644"/>
    <cellStyle name="Normal 2 2 2 2 2 2 2 5" xfId="437"/>
    <cellStyle name="Normal 2 2 2 2 2 2 2 5 2" xfId="1143"/>
    <cellStyle name="Normal 2 2 2 2 2 2 2 5 2 2" xfId="2553"/>
    <cellStyle name="Normal 2 2 2 2 2 2 2 5 2 2 2" xfId="5043"/>
    <cellStyle name="Normal 2 2 2 2 2 2 2 5 2 2 2 2" xfId="13189"/>
    <cellStyle name="Normal 2 2 2 2 2 2 2 5 2 2 2 2 2" xfId="29485"/>
    <cellStyle name="Normal 2 2 2 2 2 2 2 5 2 2 2 3" xfId="21339"/>
    <cellStyle name="Normal 2 2 2 2 2 2 2 5 2 2 3" xfId="7852"/>
    <cellStyle name="Normal 2 2 2 2 2 2 2 5 2 2 3 2" xfId="15998"/>
    <cellStyle name="Normal 2 2 2 2 2 2 2 5 2 2 3 2 2" xfId="32294"/>
    <cellStyle name="Normal 2 2 2 2 2 2 2 5 2 2 3 3" xfId="24148"/>
    <cellStyle name="Normal 2 2 2 2 2 2 2 5 2 2 4" xfId="10699"/>
    <cellStyle name="Normal 2 2 2 2 2 2 2 5 2 2 4 2" xfId="26995"/>
    <cellStyle name="Normal 2 2 2 2 2 2 2 5 2 2 5" xfId="18849"/>
    <cellStyle name="Normal 2 2 2 2 2 2 2 5 2 3" xfId="3825"/>
    <cellStyle name="Normal 2 2 2 2 2 2 2 5 2 3 2" xfId="11971"/>
    <cellStyle name="Normal 2 2 2 2 2 2 2 5 2 3 2 2" xfId="28267"/>
    <cellStyle name="Normal 2 2 2 2 2 2 2 5 2 3 3" xfId="20121"/>
    <cellStyle name="Normal 2 2 2 2 2 2 2 5 2 4" xfId="6442"/>
    <cellStyle name="Normal 2 2 2 2 2 2 2 5 2 4 2" xfId="14588"/>
    <cellStyle name="Normal 2 2 2 2 2 2 2 5 2 4 2 2" xfId="30884"/>
    <cellStyle name="Normal 2 2 2 2 2 2 2 5 2 4 3" xfId="22738"/>
    <cellStyle name="Normal 2 2 2 2 2 2 2 5 2 5" xfId="9289"/>
    <cellStyle name="Normal 2 2 2 2 2 2 2 5 2 5 2" xfId="25585"/>
    <cellStyle name="Normal 2 2 2 2 2 2 2 5 2 6" xfId="17439"/>
    <cellStyle name="Normal 2 2 2 2 2 2 2 5 3" xfId="1848"/>
    <cellStyle name="Normal 2 2 2 2 2 2 2 5 3 2" xfId="4434"/>
    <cellStyle name="Normal 2 2 2 2 2 2 2 5 3 2 2" xfId="12580"/>
    <cellStyle name="Normal 2 2 2 2 2 2 2 5 3 2 2 2" xfId="28876"/>
    <cellStyle name="Normal 2 2 2 2 2 2 2 5 3 2 3" xfId="20730"/>
    <cellStyle name="Normal 2 2 2 2 2 2 2 5 3 3" xfId="7147"/>
    <cellStyle name="Normal 2 2 2 2 2 2 2 5 3 3 2" xfId="15293"/>
    <cellStyle name="Normal 2 2 2 2 2 2 2 5 3 3 2 2" xfId="31589"/>
    <cellStyle name="Normal 2 2 2 2 2 2 2 5 3 3 3" xfId="23443"/>
    <cellStyle name="Normal 2 2 2 2 2 2 2 5 3 4" xfId="9994"/>
    <cellStyle name="Normal 2 2 2 2 2 2 2 5 3 4 2" xfId="26290"/>
    <cellStyle name="Normal 2 2 2 2 2 2 2 5 3 5" xfId="18144"/>
    <cellStyle name="Normal 2 2 2 2 2 2 2 5 4" xfId="3216"/>
    <cellStyle name="Normal 2 2 2 2 2 2 2 5 4 2" xfId="11362"/>
    <cellStyle name="Normal 2 2 2 2 2 2 2 5 4 2 2" xfId="27658"/>
    <cellStyle name="Normal 2 2 2 2 2 2 2 5 4 3" xfId="19512"/>
    <cellStyle name="Normal 2 2 2 2 2 2 2 5 5" xfId="5737"/>
    <cellStyle name="Normal 2 2 2 2 2 2 2 5 5 2" xfId="13883"/>
    <cellStyle name="Normal 2 2 2 2 2 2 2 5 5 2 2" xfId="30179"/>
    <cellStyle name="Normal 2 2 2 2 2 2 2 5 5 3" xfId="22033"/>
    <cellStyle name="Normal 2 2 2 2 2 2 2 5 6" xfId="8584"/>
    <cellStyle name="Normal 2 2 2 2 2 2 2 5 6 2" xfId="24880"/>
    <cellStyle name="Normal 2 2 2 2 2 2 2 5 7" xfId="16734"/>
    <cellStyle name="Normal 2 2 2 2 2 2 2 6" xfId="799"/>
    <cellStyle name="Normal 2 2 2 2 2 2 2 6 2" xfId="2209"/>
    <cellStyle name="Normal 2 2 2 2 2 2 2 6 2 2" xfId="4747"/>
    <cellStyle name="Normal 2 2 2 2 2 2 2 6 2 2 2" xfId="12893"/>
    <cellStyle name="Normal 2 2 2 2 2 2 2 6 2 2 2 2" xfId="29189"/>
    <cellStyle name="Normal 2 2 2 2 2 2 2 6 2 2 3" xfId="21043"/>
    <cellStyle name="Normal 2 2 2 2 2 2 2 6 2 3" xfId="7508"/>
    <cellStyle name="Normal 2 2 2 2 2 2 2 6 2 3 2" xfId="15654"/>
    <cellStyle name="Normal 2 2 2 2 2 2 2 6 2 3 2 2" xfId="31950"/>
    <cellStyle name="Normal 2 2 2 2 2 2 2 6 2 3 3" xfId="23804"/>
    <cellStyle name="Normal 2 2 2 2 2 2 2 6 2 4" xfId="10355"/>
    <cellStyle name="Normal 2 2 2 2 2 2 2 6 2 4 2" xfId="26651"/>
    <cellStyle name="Normal 2 2 2 2 2 2 2 6 2 5" xfId="18505"/>
    <cellStyle name="Normal 2 2 2 2 2 2 2 6 3" xfId="3529"/>
    <cellStyle name="Normal 2 2 2 2 2 2 2 6 3 2" xfId="11675"/>
    <cellStyle name="Normal 2 2 2 2 2 2 2 6 3 2 2" xfId="27971"/>
    <cellStyle name="Normal 2 2 2 2 2 2 2 6 3 3" xfId="19825"/>
    <cellStyle name="Normal 2 2 2 2 2 2 2 6 4" xfId="6098"/>
    <cellStyle name="Normal 2 2 2 2 2 2 2 6 4 2" xfId="14244"/>
    <cellStyle name="Normal 2 2 2 2 2 2 2 6 4 2 2" xfId="30540"/>
    <cellStyle name="Normal 2 2 2 2 2 2 2 6 4 3" xfId="22394"/>
    <cellStyle name="Normal 2 2 2 2 2 2 2 6 5" xfId="8945"/>
    <cellStyle name="Normal 2 2 2 2 2 2 2 6 5 2" xfId="25241"/>
    <cellStyle name="Normal 2 2 2 2 2 2 2 6 6" xfId="17095"/>
    <cellStyle name="Normal 2 2 2 2 2 2 2 7" xfId="1504"/>
    <cellStyle name="Normal 2 2 2 2 2 2 2 7 2" xfId="4138"/>
    <cellStyle name="Normal 2 2 2 2 2 2 2 7 2 2" xfId="12284"/>
    <cellStyle name="Normal 2 2 2 2 2 2 2 7 2 2 2" xfId="28580"/>
    <cellStyle name="Normal 2 2 2 2 2 2 2 7 2 3" xfId="20434"/>
    <cellStyle name="Normal 2 2 2 2 2 2 2 7 3" xfId="6803"/>
    <cellStyle name="Normal 2 2 2 2 2 2 2 7 3 2" xfId="14949"/>
    <cellStyle name="Normal 2 2 2 2 2 2 2 7 3 2 2" xfId="31245"/>
    <cellStyle name="Normal 2 2 2 2 2 2 2 7 3 3" xfId="23099"/>
    <cellStyle name="Normal 2 2 2 2 2 2 2 7 4" xfId="9650"/>
    <cellStyle name="Normal 2 2 2 2 2 2 2 7 4 2" xfId="25946"/>
    <cellStyle name="Normal 2 2 2 2 2 2 2 7 5" xfId="17800"/>
    <cellStyle name="Normal 2 2 2 2 2 2 2 8" xfId="2920"/>
    <cellStyle name="Normal 2 2 2 2 2 2 2 8 2" xfId="11066"/>
    <cellStyle name="Normal 2 2 2 2 2 2 2 8 2 2" xfId="27362"/>
    <cellStyle name="Normal 2 2 2 2 2 2 2 8 3" xfId="19216"/>
    <cellStyle name="Normal 2 2 2 2 2 2 2 9" xfId="5393"/>
    <cellStyle name="Normal 2 2 2 2 2 2 2 9 2" xfId="13539"/>
    <cellStyle name="Normal 2 2 2 2 2 2 2 9 2 2" xfId="29835"/>
    <cellStyle name="Normal 2 2 2 2 2 2 2 9 3" xfId="21689"/>
    <cellStyle name="Normal 2 2 2 2 2 2 3" xfId="139"/>
    <cellStyle name="Normal 2 2 2 2 2 2 3 2" xfId="483"/>
    <cellStyle name="Normal 2 2 2 2 2 2 3 2 2" xfId="1189"/>
    <cellStyle name="Normal 2 2 2 2 2 2 3 2 2 2" xfId="2599"/>
    <cellStyle name="Normal 2 2 2 2 2 2 3 2 2 2 2" xfId="5081"/>
    <cellStyle name="Normal 2 2 2 2 2 2 3 2 2 2 2 2" xfId="13227"/>
    <cellStyle name="Normal 2 2 2 2 2 2 3 2 2 2 2 2 2" xfId="29523"/>
    <cellStyle name="Normal 2 2 2 2 2 2 3 2 2 2 2 3" xfId="21377"/>
    <cellStyle name="Normal 2 2 2 2 2 2 3 2 2 2 3" xfId="7898"/>
    <cellStyle name="Normal 2 2 2 2 2 2 3 2 2 2 3 2" xfId="16044"/>
    <cellStyle name="Normal 2 2 2 2 2 2 3 2 2 2 3 2 2" xfId="32340"/>
    <cellStyle name="Normal 2 2 2 2 2 2 3 2 2 2 3 3" xfId="24194"/>
    <cellStyle name="Normal 2 2 2 2 2 2 3 2 2 2 4" xfId="10745"/>
    <cellStyle name="Normal 2 2 2 2 2 2 3 2 2 2 4 2" xfId="27041"/>
    <cellStyle name="Normal 2 2 2 2 2 2 3 2 2 2 5" xfId="18895"/>
    <cellStyle name="Normal 2 2 2 2 2 2 3 2 2 3" xfId="3863"/>
    <cellStyle name="Normal 2 2 2 2 2 2 3 2 2 3 2" xfId="12009"/>
    <cellStyle name="Normal 2 2 2 2 2 2 3 2 2 3 2 2" xfId="28305"/>
    <cellStyle name="Normal 2 2 2 2 2 2 3 2 2 3 3" xfId="20159"/>
    <cellStyle name="Normal 2 2 2 2 2 2 3 2 2 4" xfId="6488"/>
    <cellStyle name="Normal 2 2 2 2 2 2 3 2 2 4 2" xfId="14634"/>
    <cellStyle name="Normal 2 2 2 2 2 2 3 2 2 4 2 2" xfId="30930"/>
    <cellStyle name="Normal 2 2 2 2 2 2 3 2 2 4 3" xfId="22784"/>
    <cellStyle name="Normal 2 2 2 2 2 2 3 2 2 5" xfId="9335"/>
    <cellStyle name="Normal 2 2 2 2 2 2 3 2 2 5 2" xfId="25631"/>
    <cellStyle name="Normal 2 2 2 2 2 2 3 2 2 6" xfId="17485"/>
    <cellStyle name="Normal 2 2 2 2 2 2 3 2 3" xfId="1894"/>
    <cellStyle name="Normal 2 2 2 2 2 2 3 2 3 2" xfId="4472"/>
    <cellStyle name="Normal 2 2 2 2 2 2 3 2 3 2 2" xfId="12618"/>
    <cellStyle name="Normal 2 2 2 2 2 2 3 2 3 2 2 2" xfId="28914"/>
    <cellStyle name="Normal 2 2 2 2 2 2 3 2 3 2 3" xfId="20768"/>
    <cellStyle name="Normal 2 2 2 2 2 2 3 2 3 3" xfId="7193"/>
    <cellStyle name="Normal 2 2 2 2 2 2 3 2 3 3 2" xfId="15339"/>
    <cellStyle name="Normal 2 2 2 2 2 2 3 2 3 3 2 2" xfId="31635"/>
    <cellStyle name="Normal 2 2 2 2 2 2 3 2 3 3 3" xfId="23489"/>
    <cellStyle name="Normal 2 2 2 2 2 2 3 2 3 4" xfId="10040"/>
    <cellStyle name="Normal 2 2 2 2 2 2 3 2 3 4 2" xfId="26336"/>
    <cellStyle name="Normal 2 2 2 2 2 2 3 2 3 5" xfId="18190"/>
    <cellStyle name="Normal 2 2 2 2 2 2 3 2 4" xfId="3254"/>
    <cellStyle name="Normal 2 2 2 2 2 2 3 2 4 2" xfId="11400"/>
    <cellStyle name="Normal 2 2 2 2 2 2 3 2 4 2 2" xfId="27696"/>
    <cellStyle name="Normal 2 2 2 2 2 2 3 2 4 3" xfId="19550"/>
    <cellStyle name="Normal 2 2 2 2 2 2 3 2 5" xfId="5783"/>
    <cellStyle name="Normal 2 2 2 2 2 2 3 2 5 2" xfId="13929"/>
    <cellStyle name="Normal 2 2 2 2 2 2 3 2 5 2 2" xfId="30225"/>
    <cellStyle name="Normal 2 2 2 2 2 2 3 2 5 3" xfId="22079"/>
    <cellStyle name="Normal 2 2 2 2 2 2 3 2 6" xfId="8630"/>
    <cellStyle name="Normal 2 2 2 2 2 2 3 2 6 2" xfId="24926"/>
    <cellStyle name="Normal 2 2 2 2 2 2 3 2 7" xfId="16780"/>
    <cellStyle name="Normal 2 2 2 2 2 2 3 3" xfId="845"/>
    <cellStyle name="Normal 2 2 2 2 2 2 3 3 2" xfId="2255"/>
    <cellStyle name="Normal 2 2 2 2 2 2 3 3 2 2" xfId="4785"/>
    <cellStyle name="Normal 2 2 2 2 2 2 3 3 2 2 2" xfId="12931"/>
    <cellStyle name="Normal 2 2 2 2 2 2 3 3 2 2 2 2" xfId="29227"/>
    <cellStyle name="Normal 2 2 2 2 2 2 3 3 2 2 3" xfId="21081"/>
    <cellStyle name="Normal 2 2 2 2 2 2 3 3 2 3" xfId="7554"/>
    <cellStyle name="Normal 2 2 2 2 2 2 3 3 2 3 2" xfId="15700"/>
    <cellStyle name="Normal 2 2 2 2 2 2 3 3 2 3 2 2" xfId="31996"/>
    <cellStyle name="Normal 2 2 2 2 2 2 3 3 2 3 3" xfId="23850"/>
    <cellStyle name="Normal 2 2 2 2 2 2 3 3 2 4" xfId="10401"/>
    <cellStyle name="Normal 2 2 2 2 2 2 3 3 2 4 2" xfId="26697"/>
    <cellStyle name="Normal 2 2 2 2 2 2 3 3 2 5" xfId="18551"/>
    <cellStyle name="Normal 2 2 2 2 2 2 3 3 3" xfId="3567"/>
    <cellStyle name="Normal 2 2 2 2 2 2 3 3 3 2" xfId="11713"/>
    <cellStyle name="Normal 2 2 2 2 2 2 3 3 3 2 2" xfId="28009"/>
    <cellStyle name="Normal 2 2 2 2 2 2 3 3 3 3" xfId="19863"/>
    <cellStyle name="Normal 2 2 2 2 2 2 3 3 4" xfId="6144"/>
    <cellStyle name="Normal 2 2 2 2 2 2 3 3 4 2" xfId="14290"/>
    <cellStyle name="Normal 2 2 2 2 2 2 3 3 4 2 2" xfId="30586"/>
    <cellStyle name="Normal 2 2 2 2 2 2 3 3 4 3" xfId="22440"/>
    <cellStyle name="Normal 2 2 2 2 2 2 3 3 5" xfId="8991"/>
    <cellStyle name="Normal 2 2 2 2 2 2 3 3 5 2" xfId="25287"/>
    <cellStyle name="Normal 2 2 2 2 2 2 3 3 6" xfId="17141"/>
    <cellStyle name="Normal 2 2 2 2 2 2 3 4" xfId="1550"/>
    <cellStyle name="Normal 2 2 2 2 2 2 3 4 2" xfId="4176"/>
    <cellStyle name="Normal 2 2 2 2 2 2 3 4 2 2" xfId="12322"/>
    <cellStyle name="Normal 2 2 2 2 2 2 3 4 2 2 2" xfId="28618"/>
    <cellStyle name="Normal 2 2 2 2 2 2 3 4 2 3" xfId="20472"/>
    <cellStyle name="Normal 2 2 2 2 2 2 3 4 3" xfId="6849"/>
    <cellStyle name="Normal 2 2 2 2 2 2 3 4 3 2" xfId="14995"/>
    <cellStyle name="Normal 2 2 2 2 2 2 3 4 3 2 2" xfId="31291"/>
    <cellStyle name="Normal 2 2 2 2 2 2 3 4 3 3" xfId="23145"/>
    <cellStyle name="Normal 2 2 2 2 2 2 3 4 4" xfId="9696"/>
    <cellStyle name="Normal 2 2 2 2 2 2 3 4 4 2" xfId="25992"/>
    <cellStyle name="Normal 2 2 2 2 2 2 3 4 5" xfId="17846"/>
    <cellStyle name="Normal 2 2 2 2 2 2 3 5" xfId="2958"/>
    <cellStyle name="Normal 2 2 2 2 2 2 3 5 2" xfId="11104"/>
    <cellStyle name="Normal 2 2 2 2 2 2 3 5 2 2" xfId="27400"/>
    <cellStyle name="Normal 2 2 2 2 2 2 3 5 3" xfId="19254"/>
    <cellStyle name="Normal 2 2 2 2 2 2 3 6" xfId="5439"/>
    <cellStyle name="Normal 2 2 2 2 2 2 3 6 2" xfId="13585"/>
    <cellStyle name="Normal 2 2 2 2 2 2 3 6 2 2" xfId="29881"/>
    <cellStyle name="Normal 2 2 2 2 2 2 3 6 3" xfId="21735"/>
    <cellStyle name="Normal 2 2 2 2 2 2 3 7" xfId="8286"/>
    <cellStyle name="Normal 2 2 2 2 2 2 3 7 2" xfId="24582"/>
    <cellStyle name="Normal 2 2 2 2 2 2 3 8" xfId="16436"/>
    <cellStyle name="Normal 2 2 2 2 2 2 4" xfId="221"/>
    <cellStyle name="Normal 2 2 2 2 2 2 4 2" xfId="565"/>
    <cellStyle name="Normal 2 2 2 2 2 2 4 2 2" xfId="1271"/>
    <cellStyle name="Normal 2 2 2 2 2 2 4 2 2 2" xfId="2681"/>
    <cellStyle name="Normal 2 2 2 2 2 2 4 2 2 2 2" xfId="5155"/>
    <cellStyle name="Normal 2 2 2 2 2 2 4 2 2 2 2 2" xfId="13301"/>
    <cellStyle name="Normal 2 2 2 2 2 2 4 2 2 2 2 2 2" xfId="29597"/>
    <cellStyle name="Normal 2 2 2 2 2 2 4 2 2 2 2 3" xfId="21451"/>
    <cellStyle name="Normal 2 2 2 2 2 2 4 2 2 2 3" xfId="7980"/>
    <cellStyle name="Normal 2 2 2 2 2 2 4 2 2 2 3 2" xfId="16126"/>
    <cellStyle name="Normal 2 2 2 2 2 2 4 2 2 2 3 2 2" xfId="32422"/>
    <cellStyle name="Normal 2 2 2 2 2 2 4 2 2 2 3 3" xfId="24276"/>
    <cellStyle name="Normal 2 2 2 2 2 2 4 2 2 2 4" xfId="10827"/>
    <cellStyle name="Normal 2 2 2 2 2 2 4 2 2 2 4 2" xfId="27123"/>
    <cellStyle name="Normal 2 2 2 2 2 2 4 2 2 2 5" xfId="18977"/>
    <cellStyle name="Normal 2 2 2 2 2 2 4 2 2 3" xfId="3937"/>
    <cellStyle name="Normal 2 2 2 2 2 2 4 2 2 3 2" xfId="12083"/>
    <cellStyle name="Normal 2 2 2 2 2 2 4 2 2 3 2 2" xfId="28379"/>
    <cellStyle name="Normal 2 2 2 2 2 2 4 2 2 3 3" xfId="20233"/>
    <cellStyle name="Normal 2 2 2 2 2 2 4 2 2 4" xfId="6570"/>
    <cellStyle name="Normal 2 2 2 2 2 2 4 2 2 4 2" xfId="14716"/>
    <cellStyle name="Normal 2 2 2 2 2 2 4 2 2 4 2 2" xfId="31012"/>
    <cellStyle name="Normal 2 2 2 2 2 2 4 2 2 4 3" xfId="22866"/>
    <cellStyle name="Normal 2 2 2 2 2 2 4 2 2 5" xfId="9417"/>
    <cellStyle name="Normal 2 2 2 2 2 2 4 2 2 5 2" xfId="25713"/>
    <cellStyle name="Normal 2 2 2 2 2 2 4 2 2 6" xfId="17567"/>
    <cellStyle name="Normal 2 2 2 2 2 2 4 2 3" xfId="1976"/>
    <cellStyle name="Normal 2 2 2 2 2 2 4 2 3 2" xfId="4546"/>
    <cellStyle name="Normal 2 2 2 2 2 2 4 2 3 2 2" xfId="12692"/>
    <cellStyle name="Normal 2 2 2 2 2 2 4 2 3 2 2 2" xfId="28988"/>
    <cellStyle name="Normal 2 2 2 2 2 2 4 2 3 2 3" xfId="20842"/>
    <cellStyle name="Normal 2 2 2 2 2 2 4 2 3 3" xfId="7275"/>
    <cellStyle name="Normal 2 2 2 2 2 2 4 2 3 3 2" xfId="15421"/>
    <cellStyle name="Normal 2 2 2 2 2 2 4 2 3 3 2 2" xfId="31717"/>
    <cellStyle name="Normal 2 2 2 2 2 2 4 2 3 3 3" xfId="23571"/>
    <cellStyle name="Normal 2 2 2 2 2 2 4 2 3 4" xfId="10122"/>
    <cellStyle name="Normal 2 2 2 2 2 2 4 2 3 4 2" xfId="26418"/>
    <cellStyle name="Normal 2 2 2 2 2 2 4 2 3 5" xfId="18272"/>
    <cellStyle name="Normal 2 2 2 2 2 2 4 2 4" xfId="3328"/>
    <cellStyle name="Normal 2 2 2 2 2 2 4 2 4 2" xfId="11474"/>
    <cellStyle name="Normal 2 2 2 2 2 2 4 2 4 2 2" xfId="27770"/>
    <cellStyle name="Normal 2 2 2 2 2 2 4 2 4 3" xfId="19624"/>
    <cellStyle name="Normal 2 2 2 2 2 2 4 2 5" xfId="5865"/>
    <cellStyle name="Normal 2 2 2 2 2 2 4 2 5 2" xfId="14011"/>
    <cellStyle name="Normal 2 2 2 2 2 2 4 2 5 2 2" xfId="30307"/>
    <cellStyle name="Normal 2 2 2 2 2 2 4 2 5 3" xfId="22161"/>
    <cellStyle name="Normal 2 2 2 2 2 2 4 2 6" xfId="8712"/>
    <cellStyle name="Normal 2 2 2 2 2 2 4 2 6 2" xfId="25008"/>
    <cellStyle name="Normal 2 2 2 2 2 2 4 2 7" xfId="16862"/>
    <cellStyle name="Normal 2 2 2 2 2 2 4 3" xfId="927"/>
    <cellStyle name="Normal 2 2 2 2 2 2 4 3 2" xfId="2337"/>
    <cellStyle name="Normal 2 2 2 2 2 2 4 3 2 2" xfId="4859"/>
    <cellStyle name="Normal 2 2 2 2 2 2 4 3 2 2 2" xfId="13005"/>
    <cellStyle name="Normal 2 2 2 2 2 2 4 3 2 2 2 2" xfId="29301"/>
    <cellStyle name="Normal 2 2 2 2 2 2 4 3 2 2 3" xfId="21155"/>
    <cellStyle name="Normal 2 2 2 2 2 2 4 3 2 3" xfId="7636"/>
    <cellStyle name="Normal 2 2 2 2 2 2 4 3 2 3 2" xfId="15782"/>
    <cellStyle name="Normal 2 2 2 2 2 2 4 3 2 3 2 2" xfId="32078"/>
    <cellStyle name="Normal 2 2 2 2 2 2 4 3 2 3 3" xfId="23932"/>
    <cellStyle name="Normal 2 2 2 2 2 2 4 3 2 4" xfId="10483"/>
    <cellStyle name="Normal 2 2 2 2 2 2 4 3 2 4 2" xfId="26779"/>
    <cellStyle name="Normal 2 2 2 2 2 2 4 3 2 5" xfId="18633"/>
    <cellStyle name="Normal 2 2 2 2 2 2 4 3 3" xfId="3641"/>
    <cellStyle name="Normal 2 2 2 2 2 2 4 3 3 2" xfId="11787"/>
    <cellStyle name="Normal 2 2 2 2 2 2 4 3 3 2 2" xfId="28083"/>
    <cellStyle name="Normal 2 2 2 2 2 2 4 3 3 3" xfId="19937"/>
    <cellStyle name="Normal 2 2 2 2 2 2 4 3 4" xfId="6226"/>
    <cellStyle name="Normal 2 2 2 2 2 2 4 3 4 2" xfId="14372"/>
    <cellStyle name="Normal 2 2 2 2 2 2 4 3 4 2 2" xfId="30668"/>
    <cellStyle name="Normal 2 2 2 2 2 2 4 3 4 3" xfId="22522"/>
    <cellStyle name="Normal 2 2 2 2 2 2 4 3 5" xfId="9073"/>
    <cellStyle name="Normal 2 2 2 2 2 2 4 3 5 2" xfId="25369"/>
    <cellStyle name="Normal 2 2 2 2 2 2 4 3 6" xfId="17223"/>
    <cellStyle name="Normal 2 2 2 2 2 2 4 4" xfId="1632"/>
    <cellStyle name="Normal 2 2 2 2 2 2 4 4 2" xfId="4250"/>
    <cellStyle name="Normal 2 2 2 2 2 2 4 4 2 2" xfId="12396"/>
    <cellStyle name="Normal 2 2 2 2 2 2 4 4 2 2 2" xfId="28692"/>
    <cellStyle name="Normal 2 2 2 2 2 2 4 4 2 3" xfId="20546"/>
    <cellStyle name="Normal 2 2 2 2 2 2 4 4 3" xfId="6931"/>
    <cellStyle name="Normal 2 2 2 2 2 2 4 4 3 2" xfId="15077"/>
    <cellStyle name="Normal 2 2 2 2 2 2 4 4 3 2 2" xfId="31373"/>
    <cellStyle name="Normal 2 2 2 2 2 2 4 4 3 3" xfId="23227"/>
    <cellStyle name="Normal 2 2 2 2 2 2 4 4 4" xfId="9778"/>
    <cellStyle name="Normal 2 2 2 2 2 2 4 4 4 2" xfId="26074"/>
    <cellStyle name="Normal 2 2 2 2 2 2 4 4 5" xfId="17928"/>
    <cellStyle name="Normal 2 2 2 2 2 2 4 5" xfId="3032"/>
    <cellStyle name="Normal 2 2 2 2 2 2 4 5 2" xfId="11178"/>
    <cellStyle name="Normal 2 2 2 2 2 2 4 5 2 2" xfId="27474"/>
    <cellStyle name="Normal 2 2 2 2 2 2 4 5 3" xfId="19328"/>
    <cellStyle name="Normal 2 2 2 2 2 2 4 6" xfId="5521"/>
    <cellStyle name="Normal 2 2 2 2 2 2 4 6 2" xfId="13667"/>
    <cellStyle name="Normal 2 2 2 2 2 2 4 6 2 2" xfId="29963"/>
    <cellStyle name="Normal 2 2 2 2 2 2 4 6 3" xfId="21817"/>
    <cellStyle name="Normal 2 2 2 2 2 2 4 7" xfId="8368"/>
    <cellStyle name="Normal 2 2 2 2 2 2 4 7 2" xfId="24664"/>
    <cellStyle name="Normal 2 2 2 2 2 2 4 8" xfId="16518"/>
    <cellStyle name="Normal 2 2 2 2 2 2 5" xfId="303"/>
    <cellStyle name="Normal 2 2 2 2 2 2 5 2" xfId="647"/>
    <cellStyle name="Normal 2 2 2 2 2 2 5 2 2" xfId="1353"/>
    <cellStyle name="Normal 2 2 2 2 2 2 5 2 2 2" xfId="2763"/>
    <cellStyle name="Normal 2 2 2 2 2 2 5 2 2 2 2" xfId="5229"/>
    <cellStyle name="Normal 2 2 2 2 2 2 5 2 2 2 2 2" xfId="13375"/>
    <cellStyle name="Normal 2 2 2 2 2 2 5 2 2 2 2 2 2" xfId="29671"/>
    <cellStyle name="Normal 2 2 2 2 2 2 5 2 2 2 2 3" xfId="21525"/>
    <cellStyle name="Normal 2 2 2 2 2 2 5 2 2 2 3" xfId="8062"/>
    <cellStyle name="Normal 2 2 2 2 2 2 5 2 2 2 3 2" xfId="16208"/>
    <cellStyle name="Normal 2 2 2 2 2 2 5 2 2 2 3 2 2" xfId="32504"/>
    <cellStyle name="Normal 2 2 2 2 2 2 5 2 2 2 3 3" xfId="24358"/>
    <cellStyle name="Normal 2 2 2 2 2 2 5 2 2 2 4" xfId="10909"/>
    <cellStyle name="Normal 2 2 2 2 2 2 5 2 2 2 4 2" xfId="27205"/>
    <cellStyle name="Normal 2 2 2 2 2 2 5 2 2 2 5" xfId="19059"/>
    <cellStyle name="Normal 2 2 2 2 2 2 5 2 2 3" xfId="4011"/>
    <cellStyle name="Normal 2 2 2 2 2 2 5 2 2 3 2" xfId="12157"/>
    <cellStyle name="Normal 2 2 2 2 2 2 5 2 2 3 2 2" xfId="28453"/>
    <cellStyle name="Normal 2 2 2 2 2 2 5 2 2 3 3" xfId="20307"/>
    <cellStyle name="Normal 2 2 2 2 2 2 5 2 2 4" xfId="6652"/>
    <cellStyle name="Normal 2 2 2 2 2 2 5 2 2 4 2" xfId="14798"/>
    <cellStyle name="Normal 2 2 2 2 2 2 5 2 2 4 2 2" xfId="31094"/>
    <cellStyle name="Normal 2 2 2 2 2 2 5 2 2 4 3" xfId="22948"/>
    <cellStyle name="Normal 2 2 2 2 2 2 5 2 2 5" xfId="9499"/>
    <cellStyle name="Normal 2 2 2 2 2 2 5 2 2 5 2" xfId="25795"/>
    <cellStyle name="Normal 2 2 2 2 2 2 5 2 2 6" xfId="17649"/>
    <cellStyle name="Normal 2 2 2 2 2 2 5 2 3" xfId="2058"/>
    <cellStyle name="Normal 2 2 2 2 2 2 5 2 3 2" xfId="4620"/>
    <cellStyle name="Normal 2 2 2 2 2 2 5 2 3 2 2" xfId="12766"/>
    <cellStyle name="Normal 2 2 2 2 2 2 5 2 3 2 2 2" xfId="29062"/>
    <cellStyle name="Normal 2 2 2 2 2 2 5 2 3 2 3" xfId="20916"/>
    <cellStyle name="Normal 2 2 2 2 2 2 5 2 3 3" xfId="7357"/>
    <cellStyle name="Normal 2 2 2 2 2 2 5 2 3 3 2" xfId="15503"/>
    <cellStyle name="Normal 2 2 2 2 2 2 5 2 3 3 2 2" xfId="31799"/>
    <cellStyle name="Normal 2 2 2 2 2 2 5 2 3 3 3" xfId="23653"/>
    <cellStyle name="Normal 2 2 2 2 2 2 5 2 3 4" xfId="10204"/>
    <cellStyle name="Normal 2 2 2 2 2 2 5 2 3 4 2" xfId="26500"/>
    <cellStyle name="Normal 2 2 2 2 2 2 5 2 3 5" xfId="18354"/>
    <cellStyle name="Normal 2 2 2 2 2 2 5 2 4" xfId="3402"/>
    <cellStyle name="Normal 2 2 2 2 2 2 5 2 4 2" xfId="11548"/>
    <cellStyle name="Normal 2 2 2 2 2 2 5 2 4 2 2" xfId="27844"/>
    <cellStyle name="Normal 2 2 2 2 2 2 5 2 4 3" xfId="19698"/>
    <cellStyle name="Normal 2 2 2 2 2 2 5 2 5" xfId="5947"/>
    <cellStyle name="Normal 2 2 2 2 2 2 5 2 5 2" xfId="14093"/>
    <cellStyle name="Normal 2 2 2 2 2 2 5 2 5 2 2" xfId="30389"/>
    <cellStyle name="Normal 2 2 2 2 2 2 5 2 5 3" xfId="22243"/>
    <cellStyle name="Normal 2 2 2 2 2 2 5 2 6" xfId="8794"/>
    <cellStyle name="Normal 2 2 2 2 2 2 5 2 6 2" xfId="25090"/>
    <cellStyle name="Normal 2 2 2 2 2 2 5 2 7" xfId="16944"/>
    <cellStyle name="Normal 2 2 2 2 2 2 5 3" xfId="1009"/>
    <cellStyle name="Normal 2 2 2 2 2 2 5 3 2" xfId="2419"/>
    <cellStyle name="Normal 2 2 2 2 2 2 5 3 2 2" xfId="4933"/>
    <cellStyle name="Normal 2 2 2 2 2 2 5 3 2 2 2" xfId="13079"/>
    <cellStyle name="Normal 2 2 2 2 2 2 5 3 2 2 2 2" xfId="29375"/>
    <cellStyle name="Normal 2 2 2 2 2 2 5 3 2 2 3" xfId="21229"/>
    <cellStyle name="Normal 2 2 2 2 2 2 5 3 2 3" xfId="7718"/>
    <cellStyle name="Normal 2 2 2 2 2 2 5 3 2 3 2" xfId="15864"/>
    <cellStyle name="Normal 2 2 2 2 2 2 5 3 2 3 2 2" xfId="32160"/>
    <cellStyle name="Normal 2 2 2 2 2 2 5 3 2 3 3" xfId="24014"/>
    <cellStyle name="Normal 2 2 2 2 2 2 5 3 2 4" xfId="10565"/>
    <cellStyle name="Normal 2 2 2 2 2 2 5 3 2 4 2" xfId="26861"/>
    <cellStyle name="Normal 2 2 2 2 2 2 5 3 2 5" xfId="18715"/>
    <cellStyle name="Normal 2 2 2 2 2 2 5 3 3" xfId="3715"/>
    <cellStyle name="Normal 2 2 2 2 2 2 5 3 3 2" xfId="11861"/>
    <cellStyle name="Normal 2 2 2 2 2 2 5 3 3 2 2" xfId="28157"/>
    <cellStyle name="Normal 2 2 2 2 2 2 5 3 3 3" xfId="20011"/>
    <cellStyle name="Normal 2 2 2 2 2 2 5 3 4" xfId="6308"/>
    <cellStyle name="Normal 2 2 2 2 2 2 5 3 4 2" xfId="14454"/>
    <cellStyle name="Normal 2 2 2 2 2 2 5 3 4 2 2" xfId="30750"/>
    <cellStyle name="Normal 2 2 2 2 2 2 5 3 4 3" xfId="22604"/>
    <cellStyle name="Normal 2 2 2 2 2 2 5 3 5" xfId="9155"/>
    <cellStyle name="Normal 2 2 2 2 2 2 5 3 5 2" xfId="25451"/>
    <cellStyle name="Normal 2 2 2 2 2 2 5 3 6" xfId="17305"/>
    <cellStyle name="Normal 2 2 2 2 2 2 5 4" xfId="1714"/>
    <cellStyle name="Normal 2 2 2 2 2 2 5 4 2" xfId="4324"/>
    <cellStyle name="Normal 2 2 2 2 2 2 5 4 2 2" xfId="12470"/>
    <cellStyle name="Normal 2 2 2 2 2 2 5 4 2 2 2" xfId="28766"/>
    <cellStyle name="Normal 2 2 2 2 2 2 5 4 2 3" xfId="20620"/>
    <cellStyle name="Normal 2 2 2 2 2 2 5 4 3" xfId="7013"/>
    <cellStyle name="Normal 2 2 2 2 2 2 5 4 3 2" xfId="15159"/>
    <cellStyle name="Normal 2 2 2 2 2 2 5 4 3 2 2" xfId="31455"/>
    <cellStyle name="Normal 2 2 2 2 2 2 5 4 3 3" xfId="23309"/>
    <cellStyle name="Normal 2 2 2 2 2 2 5 4 4" xfId="9860"/>
    <cellStyle name="Normal 2 2 2 2 2 2 5 4 4 2" xfId="26156"/>
    <cellStyle name="Normal 2 2 2 2 2 2 5 4 5" xfId="18010"/>
    <cellStyle name="Normal 2 2 2 2 2 2 5 5" xfId="3106"/>
    <cellStyle name="Normal 2 2 2 2 2 2 5 5 2" xfId="11252"/>
    <cellStyle name="Normal 2 2 2 2 2 2 5 5 2 2" xfId="27548"/>
    <cellStyle name="Normal 2 2 2 2 2 2 5 5 3" xfId="19402"/>
    <cellStyle name="Normal 2 2 2 2 2 2 5 6" xfId="5603"/>
    <cellStyle name="Normal 2 2 2 2 2 2 5 6 2" xfId="13749"/>
    <cellStyle name="Normal 2 2 2 2 2 2 5 6 2 2" xfId="30045"/>
    <cellStyle name="Normal 2 2 2 2 2 2 5 6 3" xfId="21899"/>
    <cellStyle name="Normal 2 2 2 2 2 2 5 7" xfId="8450"/>
    <cellStyle name="Normal 2 2 2 2 2 2 5 7 2" xfId="24746"/>
    <cellStyle name="Normal 2 2 2 2 2 2 5 8" xfId="16600"/>
    <cellStyle name="Normal 2 2 2 2 2 2 6" xfId="393"/>
    <cellStyle name="Normal 2 2 2 2 2 2 6 2" xfId="1099"/>
    <cellStyle name="Normal 2 2 2 2 2 2 6 2 2" xfId="2509"/>
    <cellStyle name="Normal 2 2 2 2 2 2 6 2 2 2" xfId="5007"/>
    <cellStyle name="Normal 2 2 2 2 2 2 6 2 2 2 2" xfId="13153"/>
    <cellStyle name="Normal 2 2 2 2 2 2 6 2 2 2 2 2" xfId="29449"/>
    <cellStyle name="Normal 2 2 2 2 2 2 6 2 2 2 3" xfId="21303"/>
    <cellStyle name="Normal 2 2 2 2 2 2 6 2 2 3" xfId="7808"/>
    <cellStyle name="Normal 2 2 2 2 2 2 6 2 2 3 2" xfId="15954"/>
    <cellStyle name="Normal 2 2 2 2 2 2 6 2 2 3 2 2" xfId="32250"/>
    <cellStyle name="Normal 2 2 2 2 2 2 6 2 2 3 3" xfId="24104"/>
    <cellStyle name="Normal 2 2 2 2 2 2 6 2 2 4" xfId="10655"/>
    <cellStyle name="Normal 2 2 2 2 2 2 6 2 2 4 2" xfId="26951"/>
    <cellStyle name="Normal 2 2 2 2 2 2 6 2 2 5" xfId="18805"/>
    <cellStyle name="Normal 2 2 2 2 2 2 6 2 3" xfId="3789"/>
    <cellStyle name="Normal 2 2 2 2 2 2 6 2 3 2" xfId="11935"/>
    <cellStyle name="Normal 2 2 2 2 2 2 6 2 3 2 2" xfId="28231"/>
    <cellStyle name="Normal 2 2 2 2 2 2 6 2 3 3" xfId="20085"/>
    <cellStyle name="Normal 2 2 2 2 2 2 6 2 4" xfId="6398"/>
    <cellStyle name="Normal 2 2 2 2 2 2 6 2 4 2" xfId="14544"/>
    <cellStyle name="Normal 2 2 2 2 2 2 6 2 4 2 2" xfId="30840"/>
    <cellStyle name="Normal 2 2 2 2 2 2 6 2 4 3" xfId="22694"/>
    <cellStyle name="Normal 2 2 2 2 2 2 6 2 5" xfId="9245"/>
    <cellStyle name="Normal 2 2 2 2 2 2 6 2 5 2" xfId="25541"/>
    <cellStyle name="Normal 2 2 2 2 2 2 6 2 6" xfId="17395"/>
    <cellStyle name="Normal 2 2 2 2 2 2 6 3" xfId="1804"/>
    <cellStyle name="Normal 2 2 2 2 2 2 6 3 2" xfId="4398"/>
    <cellStyle name="Normal 2 2 2 2 2 2 6 3 2 2" xfId="12544"/>
    <cellStyle name="Normal 2 2 2 2 2 2 6 3 2 2 2" xfId="28840"/>
    <cellStyle name="Normal 2 2 2 2 2 2 6 3 2 3" xfId="20694"/>
    <cellStyle name="Normal 2 2 2 2 2 2 6 3 3" xfId="7103"/>
    <cellStyle name="Normal 2 2 2 2 2 2 6 3 3 2" xfId="15249"/>
    <cellStyle name="Normal 2 2 2 2 2 2 6 3 3 2 2" xfId="31545"/>
    <cellStyle name="Normal 2 2 2 2 2 2 6 3 3 3" xfId="23399"/>
    <cellStyle name="Normal 2 2 2 2 2 2 6 3 4" xfId="9950"/>
    <cellStyle name="Normal 2 2 2 2 2 2 6 3 4 2" xfId="26246"/>
    <cellStyle name="Normal 2 2 2 2 2 2 6 3 5" xfId="18100"/>
    <cellStyle name="Normal 2 2 2 2 2 2 6 4" xfId="3180"/>
    <cellStyle name="Normal 2 2 2 2 2 2 6 4 2" xfId="11326"/>
    <cellStyle name="Normal 2 2 2 2 2 2 6 4 2 2" xfId="27622"/>
    <cellStyle name="Normal 2 2 2 2 2 2 6 4 3" xfId="19476"/>
    <cellStyle name="Normal 2 2 2 2 2 2 6 5" xfId="5693"/>
    <cellStyle name="Normal 2 2 2 2 2 2 6 5 2" xfId="13839"/>
    <cellStyle name="Normal 2 2 2 2 2 2 6 5 2 2" xfId="30135"/>
    <cellStyle name="Normal 2 2 2 2 2 2 6 5 3" xfId="21989"/>
    <cellStyle name="Normal 2 2 2 2 2 2 6 6" xfId="8540"/>
    <cellStyle name="Normal 2 2 2 2 2 2 6 6 2" xfId="24836"/>
    <cellStyle name="Normal 2 2 2 2 2 2 6 7" xfId="16690"/>
    <cellStyle name="Normal 2 2 2 2 2 2 7" xfId="755"/>
    <cellStyle name="Normal 2 2 2 2 2 2 7 2" xfId="2165"/>
    <cellStyle name="Normal 2 2 2 2 2 2 7 2 2" xfId="4711"/>
    <cellStyle name="Normal 2 2 2 2 2 2 7 2 2 2" xfId="12857"/>
    <cellStyle name="Normal 2 2 2 2 2 2 7 2 2 2 2" xfId="29153"/>
    <cellStyle name="Normal 2 2 2 2 2 2 7 2 2 3" xfId="21007"/>
    <cellStyle name="Normal 2 2 2 2 2 2 7 2 3" xfId="7464"/>
    <cellStyle name="Normal 2 2 2 2 2 2 7 2 3 2" xfId="15610"/>
    <cellStyle name="Normal 2 2 2 2 2 2 7 2 3 2 2" xfId="31906"/>
    <cellStyle name="Normal 2 2 2 2 2 2 7 2 3 3" xfId="23760"/>
    <cellStyle name="Normal 2 2 2 2 2 2 7 2 4" xfId="10311"/>
    <cellStyle name="Normal 2 2 2 2 2 2 7 2 4 2" xfId="26607"/>
    <cellStyle name="Normal 2 2 2 2 2 2 7 2 5" xfId="18461"/>
    <cellStyle name="Normal 2 2 2 2 2 2 7 3" xfId="3493"/>
    <cellStyle name="Normal 2 2 2 2 2 2 7 3 2" xfId="11639"/>
    <cellStyle name="Normal 2 2 2 2 2 2 7 3 2 2" xfId="27935"/>
    <cellStyle name="Normal 2 2 2 2 2 2 7 3 3" xfId="19789"/>
    <cellStyle name="Normal 2 2 2 2 2 2 7 4" xfId="6054"/>
    <cellStyle name="Normal 2 2 2 2 2 2 7 4 2" xfId="14200"/>
    <cellStyle name="Normal 2 2 2 2 2 2 7 4 2 2" xfId="30496"/>
    <cellStyle name="Normal 2 2 2 2 2 2 7 4 3" xfId="22350"/>
    <cellStyle name="Normal 2 2 2 2 2 2 7 5" xfId="8901"/>
    <cellStyle name="Normal 2 2 2 2 2 2 7 5 2" xfId="25197"/>
    <cellStyle name="Normal 2 2 2 2 2 2 7 6" xfId="17051"/>
    <cellStyle name="Normal 2 2 2 2 2 2 8" xfId="1460"/>
    <cellStyle name="Normal 2 2 2 2 2 2 8 2" xfId="4102"/>
    <cellStyle name="Normal 2 2 2 2 2 2 8 2 2" xfId="12248"/>
    <cellStyle name="Normal 2 2 2 2 2 2 8 2 2 2" xfId="28544"/>
    <cellStyle name="Normal 2 2 2 2 2 2 8 2 3" xfId="20398"/>
    <cellStyle name="Normal 2 2 2 2 2 2 8 3" xfId="6759"/>
    <cellStyle name="Normal 2 2 2 2 2 2 8 3 2" xfId="14905"/>
    <cellStyle name="Normal 2 2 2 2 2 2 8 3 2 2" xfId="31201"/>
    <cellStyle name="Normal 2 2 2 2 2 2 8 3 3" xfId="23055"/>
    <cellStyle name="Normal 2 2 2 2 2 2 8 4" xfId="9606"/>
    <cellStyle name="Normal 2 2 2 2 2 2 8 4 2" xfId="25902"/>
    <cellStyle name="Normal 2 2 2 2 2 2 8 5" xfId="17756"/>
    <cellStyle name="Normal 2 2 2 2 2 2 9" xfId="2884"/>
    <cellStyle name="Normal 2 2 2 2 2 2 9 2" xfId="11030"/>
    <cellStyle name="Normal 2 2 2 2 2 2 9 2 2" xfId="27326"/>
    <cellStyle name="Normal 2 2 2 2 2 2 9 3" xfId="19180"/>
    <cellStyle name="Normal 2 2 2 2 2 3" xfId="71"/>
    <cellStyle name="Normal 2 2 2 2 2 3 10" xfId="8218"/>
    <cellStyle name="Normal 2 2 2 2 2 3 10 2" xfId="24514"/>
    <cellStyle name="Normal 2 2 2 2 2 3 11" xfId="16368"/>
    <cellStyle name="Normal 2 2 2 2 2 3 2" xfId="161"/>
    <cellStyle name="Normal 2 2 2 2 2 3 2 2" xfId="505"/>
    <cellStyle name="Normal 2 2 2 2 2 3 2 2 2" xfId="1211"/>
    <cellStyle name="Normal 2 2 2 2 2 3 2 2 2 2" xfId="2621"/>
    <cellStyle name="Normal 2 2 2 2 2 3 2 2 2 2 2" xfId="5099"/>
    <cellStyle name="Normal 2 2 2 2 2 3 2 2 2 2 2 2" xfId="13245"/>
    <cellStyle name="Normal 2 2 2 2 2 3 2 2 2 2 2 2 2" xfId="29541"/>
    <cellStyle name="Normal 2 2 2 2 2 3 2 2 2 2 2 3" xfId="21395"/>
    <cellStyle name="Normal 2 2 2 2 2 3 2 2 2 2 3" xfId="7920"/>
    <cellStyle name="Normal 2 2 2 2 2 3 2 2 2 2 3 2" xfId="16066"/>
    <cellStyle name="Normal 2 2 2 2 2 3 2 2 2 2 3 2 2" xfId="32362"/>
    <cellStyle name="Normal 2 2 2 2 2 3 2 2 2 2 3 3" xfId="24216"/>
    <cellStyle name="Normal 2 2 2 2 2 3 2 2 2 2 4" xfId="10767"/>
    <cellStyle name="Normal 2 2 2 2 2 3 2 2 2 2 4 2" xfId="27063"/>
    <cellStyle name="Normal 2 2 2 2 2 3 2 2 2 2 5" xfId="18917"/>
    <cellStyle name="Normal 2 2 2 2 2 3 2 2 2 3" xfId="3881"/>
    <cellStyle name="Normal 2 2 2 2 2 3 2 2 2 3 2" xfId="12027"/>
    <cellStyle name="Normal 2 2 2 2 2 3 2 2 2 3 2 2" xfId="28323"/>
    <cellStyle name="Normal 2 2 2 2 2 3 2 2 2 3 3" xfId="20177"/>
    <cellStyle name="Normal 2 2 2 2 2 3 2 2 2 4" xfId="6510"/>
    <cellStyle name="Normal 2 2 2 2 2 3 2 2 2 4 2" xfId="14656"/>
    <cellStyle name="Normal 2 2 2 2 2 3 2 2 2 4 2 2" xfId="30952"/>
    <cellStyle name="Normal 2 2 2 2 2 3 2 2 2 4 3" xfId="22806"/>
    <cellStyle name="Normal 2 2 2 2 2 3 2 2 2 5" xfId="9357"/>
    <cellStyle name="Normal 2 2 2 2 2 3 2 2 2 5 2" xfId="25653"/>
    <cellStyle name="Normal 2 2 2 2 2 3 2 2 2 6" xfId="17507"/>
    <cellStyle name="Normal 2 2 2 2 2 3 2 2 3" xfId="1916"/>
    <cellStyle name="Normal 2 2 2 2 2 3 2 2 3 2" xfId="4490"/>
    <cellStyle name="Normal 2 2 2 2 2 3 2 2 3 2 2" xfId="12636"/>
    <cellStyle name="Normal 2 2 2 2 2 3 2 2 3 2 2 2" xfId="28932"/>
    <cellStyle name="Normal 2 2 2 2 2 3 2 2 3 2 3" xfId="20786"/>
    <cellStyle name="Normal 2 2 2 2 2 3 2 2 3 3" xfId="7215"/>
    <cellStyle name="Normal 2 2 2 2 2 3 2 2 3 3 2" xfId="15361"/>
    <cellStyle name="Normal 2 2 2 2 2 3 2 2 3 3 2 2" xfId="31657"/>
    <cellStyle name="Normal 2 2 2 2 2 3 2 2 3 3 3" xfId="23511"/>
    <cellStyle name="Normal 2 2 2 2 2 3 2 2 3 4" xfId="10062"/>
    <cellStyle name="Normal 2 2 2 2 2 3 2 2 3 4 2" xfId="26358"/>
    <cellStyle name="Normal 2 2 2 2 2 3 2 2 3 5" xfId="18212"/>
    <cellStyle name="Normal 2 2 2 2 2 3 2 2 4" xfId="3272"/>
    <cellStyle name="Normal 2 2 2 2 2 3 2 2 4 2" xfId="11418"/>
    <cellStyle name="Normal 2 2 2 2 2 3 2 2 4 2 2" xfId="27714"/>
    <cellStyle name="Normal 2 2 2 2 2 3 2 2 4 3" xfId="19568"/>
    <cellStyle name="Normal 2 2 2 2 2 3 2 2 5" xfId="5805"/>
    <cellStyle name="Normal 2 2 2 2 2 3 2 2 5 2" xfId="13951"/>
    <cellStyle name="Normal 2 2 2 2 2 3 2 2 5 2 2" xfId="30247"/>
    <cellStyle name="Normal 2 2 2 2 2 3 2 2 5 3" xfId="22101"/>
    <cellStyle name="Normal 2 2 2 2 2 3 2 2 6" xfId="8652"/>
    <cellStyle name="Normal 2 2 2 2 2 3 2 2 6 2" xfId="24948"/>
    <cellStyle name="Normal 2 2 2 2 2 3 2 2 7" xfId="16802"/>
    <cellStyle name="Normal 2 2 2 2 2 3 2 3" xfId="867"/>
    <cellStyle name="Normal 2 2 2 2 2 3 2 3 2" xfId="2277"/>
    <cellStyle name="Normal 2 2 2 2 2 3 2 3 2 2" xfId="4803"/>
    <cellStyle name="Normal 2 2 2 2 2 3 2 3 2 2 2" xfId="12949"/>
    <cellStyle name="Normal 2 2 2 2 2 3 2 3 2 2 2 2" xfId="29245"/>
    <cellStyle name="Normal 2 2 2 2 2 3 2 3 2 2 3" xfId="21099"/>
    <cellStyle name="Normal 2 2 2 2 2 3 2 3 2 3" xfId="7576"/>
    <cellStyle name="Normal 2 2 2 2 2 3 2 3 2 3 2" xfId="15722"/>
    <cellStyle name="Normal 2 2 2 2 2 3 2 3 2 3 2 2" xfId="32018"/>
    <cellStyle name="Normal 2 2 2 2 2 3 2 3 2 3 3" xfId="23872"/>
    <cellStyle name="Normal 2 2 2 2 2 3 2 3 2 4" xfId="10423"/>
    <cellStyle name="Normal 2 2 2 2 2 3 2 3 2 4 2" xfId="26719"/>
    <cellStyle name="Normal 2 2 2 2 2 3 2 3 2 5" xfId="18573"/>
    <cellStyle name="Normal 2 2 2 2 2 3 2 3 3" xfId="3585"/>
    <cellStyle name="Normal 2 2 2 2 2 3 2 3 3 2" xfId="11731"/>
    <cellStyle name="Normal 2 2 2 2 2 3 2 3 3 2 2" xfId="28027"/>
    <cellStyle name="Normal 2 2 2 2 2 3 2 3 3 3" xfId="19881"/>
    <cellStyle name="Normal 2 2 2 2 2 3 2 3 4" xfId="6166"/>
    <cellStyle name="Normal 2 2 2 2 2 3 2 3 4 2" xfId="14312"/>
    <cellStyle name="Normal 2 2 2 2 2 3 2 3 4 2 2" xfId="30608"/>
    <cellStyle name="Normal 2 2 2 2 2 3 2 3 4 3" xfId="22462"/>
    <cellStyle name="Normal 2 2 2 2 2 3 2 3 5" xfId="9013"/>
    <cellStyle name="Normal 2 2 2 2 2 3 2 3 5 2" xfId="25309"/>
    <cellStyle name="Normal 2 2 2 2 2 3 2 3 6" xfId="17163"/>
    <cellStyle name="Normal 2 2 2 2 2 3 2 4" xfId="1572"/>
    <cellStyle name="Normal 2 2 2 2 2 3 2 4 2" xfId="4194"/>
    <cellStyle name="Normal 2 2 2 2 2 3 2 4 2 2" xfId="12340"/>
    <cellStyle name="Normal 2 2 2 2 2 3 2 4 2 2 2" xfId="28636"/>
    <cellStyle name="Normal 2 2 2 2 2 3 2 4 2 3" xfId="20490"/>
    <cellStyle name="Normal 2 2 2 2 2 3 2 4 3" xfId="6871"/>
    <cellStyle name="Normal 2 2 2 2 2 3 2 4 3 2" xfId="15017"/>
    <cellStyle name="Normal 2 2 2 2 2 3 2 4 3 2 2" xfId="31313"/>
    <cellStyle name="Normal 2 2 2 2 2 3 2 4 3 3" xfId="23167"/>
    <cellStyle name="Normal 2 2 2 2 2 3 2 4 4" xfId="9718"/>
    <cellStyle name="Normal 2 2 2 2 2 3 2 4 4 2" xfId="26014"/>
    <cellStyle name="Normal 2 2 2 2 2 3 2 4 5" xfId="17868"/>
    <cellStyle name="Normal 2 2 2 2 2 3 2 5" xfId="2976"/>
    <cellStyle name="Normal 2 2 2 2 2 3 2 5 2" xfId="11122"/>
    <cellStyle name="Normal 2 2 2 2 2 3 2 5 2 2" xfId="27418"/>
    <cellStyle name="Normal 2 2 2 2 2 3 2 5 3" xfId="19272"/>
    <cellStyle name="Normal 2 2 2 2 2 3 2 6" xfId="5461"/>
    <cellStyle name="Normal 2 2 2 2 2 3 2 6 2" xfId="13607"/>
    <cellStyle name="Normal 2 2 2 2 2 3 2 6 2 2" xfId="29903"/>
    <cellStyle name="Normal 2 2 2 2 2 3 2 6 3" xfId="21757"/>
    <cellStyle name="Normal 2 2 2 2 2 3 2 7" xfId="8308"/>
    <cellStyle name="Normal 2 2 2 2 2 3 2 7 2" xfId="24604"/>
    <cellStyle name="Normal 2 2 2 2 2 3 2 8" xfId="16458"/>
    <cellStyle name="Normal 2 2 2 2 2 3 3" xfId="239"/>
    <cellStyle name="Normal 2 2 2 2 2 3 3 2" xfId="583"/>
    <cellStyle name="Normal 2 2 2 2 2 3 3 2 2" xfId="1289"/>
    <cellStyle name="Normal 2 2 2 2 2 3 3 2 2 2" xfId="2699"/>
    <cellStyle name="Normal 2 2 2 2 2 3 3 2 2 2 2" xfId="5173"/>
    <cellStyle name="Normal 2 2 2 2 2 3 3 2 2 2 2 2" xfId="13319"/>
    <cellStyle name="Normal 2 2 2 2 2 3 3 2 2 2 2 2 2" xfId="29615"/>
    <cellStyle name="Normal 2 2 2 2 2 3 3 2 2 2 2 3" xfId="21469"/>
    <cellStyle name="Normal 2 2 2 2 2 3 3 2 2 2 3" xfId="7998"/>
    <cellStyle name="Normal 2 2 2 2 2 3 3 2 2 2 3 2" xfId="16144"/>
    <cellStyle name="Normal 2 2 2 2 2 3 3 2 2 2 3 2 2" xfId="32440"/>
    <cellStyle name="Normal 2 2 2 2 2 3 3 2 2 2 3 3" xfId="24294"/>
    <cellStyle name="Normal 2 2 2 2 2 3 3 2 2 2 4" xfId="10845"/>
    <cellStyle name="Normal 2 2 2 2 2 3 3 2 2 2 4 2" xfId="27141"/>
    <cellStyle name="Normal 2 2 2 2 2 3 3 2 2 2 5" xfId="18995"/>
    <cellStyle name="Normal 2 2 2 2 2 3 3 2 2 3" xfId="3955"/>
    <cellStyle name="Normal 2 2 2 2 2 3 3 2 2 3 2" xfId="12101"/>
    <cellStyle name="Normal 2 2 2 2 2 3 3 2 2 3 2 2" xfId="28397"/>
    <cellStyle name="Normal 2 2 2 2 2 3 3 2 2 3 3" xfId="20251"/>
    <cellStyle name="Normal 2 2 2 2 2 3 3 2 2 4" xfId="6588"/>
    <cellStyle name="Normal 2 2 2 2 2 3 3 2 2 4 2" xfId="14734"/>
    <cellStyle name="Normal 2 2 2 2 2 3 3 2 2 4 2 2" xfId="31030"/>
    <cellStyle name="Normal 2 2 2 2 2 3 3 2 2 4 3" xfId="22884"/>
    <cellStyle name="Normal 2 2 2 2 2 3 3 2 2 5" xfId="9435"/>
    <cellStyle name="Normal 2 2 2 2 2 3 3 2 2 5 2" xfId="25731"/>
    <cellStyle name="Normal 2 2 2 2 2 3 3 2 2 6" xfId="17585"/>
    <cellStyle name="Normal 2 2 2 2 2 3 3 2 3" xfId="1994"/>
    <cellStyle name="Normal 2 2 2 2 2 3 3 2 3 2" xfId="4564"/>
    <cellStyle name="Normal 2 2 2 2 2 3 3 2 3 2 2" xfId="12710"/>
    <cellStyle name="Normal 2 2 2 2 2 3 3 2 3 2 2 2" xfId="29006"/>
    <cellStyle name="Normal 2 2 2 2 2 3 3 2 3 2 3" xfId="20860"/>
    <cellStyle name="Normal 2 2 2 2 2 3 3 2 3 3" xfId="7293"/>
    <cellStyle name="Normal 2 2 2 2 2 3 3 2 3 3 2" xfId="15439"/>
    <cellStyle name="Normal 2 2 2 2 2 3 3 2 3 3 2 2" xfId="31735"/>
    <cellStyle name="Normal 2 2 2 2 2 3 3 2 3 3 3" xfId="23589"/>
    <cellStyle name="Normal 2 2 2 2 2 3 3 2 3 4" xfId="10140"/>
    <cellStyle name="Normal 2 2 2 2 2 3 3 2 3 4 2" xfId="26436"/>
    <cellStyle name="Normal 2 2 2 2 2 3 3 2 3 5" xfId="18290"/>
    <cellStyle name="Normal 2 2 2 2 2 3 3 2 4" xfId="3346"/>
    <cellStyle name="Normal 2 2 2 2 2 3 3 2 4 2" xfId="11492"/>
    <cellStyle name="Normal 2 2 2 2 2 3 3 2 4 2 2" xfId="27788"/>
    <cellStyle name="Normal 2 2 2 2 2 3 3 2 4 3" xfId="19642"/>
    <cellStyle name="Normal 2 2 2 2 2 3 3 2 5" xfId="5883"/>
    <cellStyle name="Normal 2 2 2 2 2 3 3 2 5 2" xfId="14029"/>
    <cellStyle name="Normal 2 2 2 2 2 3 3 2 5 2 2" xfId="30325"/>
    <cellStyle name="Normal 2 2 2 2 2 3 3 2 5 3" xfId="22179"/>
    <cellStyle name="Normal 2 2 2 2 2 3 3 2 6" xfId="8730"/>
    <cellStyle name="Normal 2 2 2 2 2 3 3 2 6 2" xfId="25026"/>
    <cellStyle name="Normal 2 2 2 2 2 3 3 2 7" xfId="16880"/>
    <cellStyle name="Normal 2 2 2 2 2 3 3 3" xfId="945"/>
    <cellStyle name="Normal 2 2 2 2 2 3 3 3 2" xfId="2355"/>
    <cellStyle name="Normal 2 2 2 2 2 3 3 3 2 2" xfId="4877"/>
    <cellStyle name="Normal 2 2 2 2 2 3 3 3 2 2 2" xfId="13023"/>
    <cellStyle name="Normal 2 2 2 2 2 3 3 3 2 2 2 2" xfId="29319"/>
    <cellStyle name="Normal 2 2 2 2 2 3 3 3 2 2 3" xfId="21173"/>
    <cellStyle name="Normal 2 2 2 2 2 3 3 3 2 3" xfId="7654"/>
    <cellStyle name="Normal 2 2 2 2 2 3 3 3 2 3 2" xfId="15800"/>
    <cellStyle name="Normal 2 2 2 2 2 3 3 3 2 3 2 2" xfId="32096"/>
    <cellStyle name="Normal 2 2 2 2 2 3 3 3 2 3 3" xfId="23950"/>
    <cellStyle name="Normal 2 2 2 2 2 3 3 3 2 4" xfId="10501"/>
    <cellStyle name="Normal 2 2 2 2 2 3 3 3 2 4 2" xfId="26797"/>
    <cellStyle name="Normal 2 2 2 2 2 3 3 3 2 5" xfId="18651"/>
    <cellStyle name="Normal 2 2 2 2 2 3 3 3 3" xfId="3659"/>
    <cellStyle name="Normal 2 2 2 2 2 3 3 3 3 2" xfId="11805"/>
    <cellStyle name="Normal 2 2 2 2 2 3 3 3 3 2 2" xfId="28101"/>
    <cellStyle name="Normal 2 2 2 2 2 3 3 3 3 3" xfId="19955"/>
    <cellStyle name="Normal 2 2 2 2 2 3 3 3 4" xfId="6244"/>
    <cellStyle name="Normal 2 2 2 2 2 3 3 3 4 2" xfId="14390"/>
    <cellStyle name="Normal 2 2 2 2 2 3 3 3 4 2 2" xfId="30686"/>
    <cellStyle name="Normal 2 2 2 2 2 3 3 3 4 3" xfId="22540"/>
    <cellStyle name="Normal 2 2 2 2 2 3 3 3 5" xfId="9091"/>
    <cellStyle name="Normal 2 2 2 2 2 3 3 3 5 2" xfId="25387"/>
    <cellStyle name="Normal 2 2 2 2 2 3 3 3 6" xfId="17241"/>
    <cellStyle name="Normal 2 2 2 2 2 3 3 4" xfId="1650"/>
    <cellStyle name="Normal 2 2 2 2 2 3 3 4 2" xfId="4268"/>
    <cellStyle name="Normal 2 2 2 2 2 3 3 4 2 2" xfId="12414"/>
    <cellStyle name="Normal 2 2 2 2 2 3 3 4 2 2 2" xfId="28710"/>
    <cellStyle name="Normal 2 2 2 2 2 3 3 4 2 3" xfId="20564"/>
    <cellStyle name="Normal 2 2 2 2 2 3 3 4 3" xfId="6949"/>
    <cellStyle name="Normal 2 2 2 2 2 3 3 4 3 2" xfId="15095"/>
    <cellStyle name="Normal 2 2 2 2 2 3 3 4 3 2 2" xfId="31391"/>
    <cellStyle name="Normal 2 2 2 2 2 3 3 4 3 3" xfId="23245"/>
    <cellStyle name="Normal 2 2 2 2 2 3 3 4 4" xfId="9796"/>
    <cellStyle name="Normal 2 2 2 2 2 3 3 4 4 2" xfId="26092"/>
    <cellStyle name="Normal 2 2 2 2 2 3 3 4 5" xfId="17946"/>
    <cellStyle name="Normal 2 2 2 2 2 3 3 5" xfId="3050"/>
    <cellStyle name="Normal 2 2 2 2 2 3 3 5 2" xfId="11196"/>
    <cellStyle name="Normal 2 2 2 2 2 3 3 5 2 2" xfId="27492"/>
    <cellStyle name="Normal 2 2 2 2 2 3 3 5 3" xfId="19346"/>
    <cellStyle name="Normal 2 2 2 2 2 3 3 6" xfId="5539"/>
    <cellStyle name="Normal 2 2 2 2 2 3 3 6 2" xfId="13685"/>
    <cellStyle name="Normal 2 2 2 2 2 3 3 6 2 2" xfId="29981"/>
    <cellStyle name="Normal 2 2 2 2 2 3 3 6 3" xfId="21835"/>
    <cellStyle name="Normal 2 2 2 2 2 3 3 7" xfId="8386"/>
    <cellStyle name="Normal 2 2 2 2 2 3 3 7 2" xfId="24682"/>
    <cellStyle name="Normal 2 2 2 2 2 3 3 8" xfId="16536"/>
    <cellStyle name="Normal 2 2 2 2 2 3 4" xfId="325"/>
    <cellStyle name="Normal 2 2 2 2 2 3 4 2" xfId="669"/>
    <cellStyle name="Normal 2 2 2 2 2 3 4 2 2" xfId="1375"/>
    <cellStyle name="Normal 2 2 2 2 2 3 4 2 2 2" xfId="2785"/>
    <cellStyle name="Normal 2 2 2 2 2 3 4 2 2 2 2" xfId="5247"/>
    <cellStyle name="Normal 2 2 2 2 2 3 4 2 2 2 2 2" xfId="13393"/>
    <cellStyle name="Normal 2 2 2 2 2 3 4 2 2 2 2 2 2" xfId="29689"/>
    <cellStyle name="Normal 2 2 2 2 2 3 4 2 2 2 2 3" xfId="21543"/>
    <cellStyle name="Normal 2 2 2 2 2 3 4 2 2 2 3" xfId="8084"/>
    <cellStyle name="Normal 2 2 2 2 2 3 4 2 2 2 3 2" xfId="16230"/>
    <cellStyle name="Normal 2 2 2 2 2 3 4 2 2 2 3 2 2" xfId="32526"/>
    <cellStyle name="Normal 2 2 2 2 2 3 4 2 2 2 3 3" xfId="24380"/>
    <cellStyle name="Normal 2 2 2 2 2 3 4 2 2 2 4" xfId="10931"/>
    <cellStyle name="Normal 2 2 2 2 2 3 4 2 2 2 4 2" xfId="27227"/>
    <cellStyle name="Normal 2 2 2 2 2 3 4 2 2 2 5" xfId="19081"/>
    <cellStyle name="Normal 2 2 2 2 2 3 4 2 2 3" xfId="4029"/>
    <cellStyle name="Normal 2 2 2 2 2 3 4 2 2 3 2" xfId="12175"/>
    <cellStyle name="Normal 2 2 2 2 2 3 4 2 2 3 2 2" xfId="28471"/>
    <cellStyle name="Normal 2 2 2 2 2 3 4 2 2 3 3" xfId="20325"/>
    <cellStyle name="Normal 2 2 2 2 2 3 4 2 2 4" xfId="6674"/>
    <cellStyle name="Normal 2 2 2 2 2 3 4 2 2 4 2" xfId="14820"/>
    <cellStyle name="Normal 2 2 2 2 2 3 4 2 2 4 2 2" xfId="31116"/>
    <cellStyle name="Normal 2 2 2 2 2 3 4 2 2 4 3" xfId="22970"/>
    <cellStyle name="Normal 2 2 2 2 2 3 4 2 2 5" xfId="9521"/>
    <cellStyle name="Normal 2 2 2 2 2 3 4 2 2 5 2" xfId="25817"/>
    <cellStyle name="Normal 2 2 2 2 2 3 4 2 2 6" xfId="17671"/>
    <cellStyle name="Normal 2 2 2 2 2 3 4 2 3" xfId="2080"/>
    <cellStyle name="Normal 2 2 2 2 2 3 4 2 3 2" xfId="4638"/>
    <cellStyle name="Normal 2 2 2 2 2 3 4 2 3 2 2" xfId="12784"/>
    <cellStyle name="Normal 2 2 2 2 2 3 4 2 3 2 2 2" xfId="29080"/>
    <cellStyle name="Normal 2 2 2 2 2 3 4 2 3 2 3" xfId="20934"/>
    <cellStyle name="Normal 2 2 2 2 2 3 4 2 3 3" xfId="7379"/>
    <cellStyle name="Normal 2 2 2 2 2 3 4 2 3 3 2" xfId="15525"/>
    <cellStyle name="Normal 2 2 2 2 2 3 4 2 3 3 2 2" xfId="31821"/>
    <cellStyle name="Normal 2 2 2 2 2 3 4 2 3 3 3" xfId="23675"/>
    <cellStyle name="Normal 2 2 2 2 2 3 4 2 3 4" xfId="10226"/>
    <cellStyle name="Normal 2 2 2 2 2 3 4 2 3 4 2" xfId="26522"/>
    <cellStyle name="Normal 2 2 2 2 2 3 4 2 3 5" xfId="18376"/>
    <cellStyle name="Normal 2 2 2 2 2 3 4 2 4" xfId="3420"/>
    <cellStyle name="Normal 2 2 2 2 2 3 4 2 4 2" xfId="11566"/>
    <cellStyle name="Normal 2 2 2 2 2 3 4 2 4 2 2" xfId="27862"/>
    <cellStyle name="Normal 2 2 2 2 2 3 4 2 4 3" xfId="19716"/>
    <cellStyle name="Normal 2 2 2 2 2 3 4 2 5" xfId="5969"/>
    <cellStyle name="Normal 2 2 2 2 2 3 4 2 5 2" xfId="14115"/>
    <cellStyle name="Normal 2 2 2 2 2 3 4 2 5 2 2" xfId="30411"/>
    <cellStyle name="Normal 2 2 2 2 2 3 4 2 5 3" xfId="22265"/>
    <cellStyle name="Normal 2 2 2 2 2 3 4 2 6" xfId="8816"/>
    <cellStyle name="Normal 2 2 2 2 2 3 4 2 6 2" xfId="25112"/>
    <cellStyle name="Normal 2 2 2 2 2 3 4 2 7" xfId="16966"/>
    <cellStyle name="Normal 2 2 2 2 2 3 4 3" xfId="1031"/>
    <cellStyle name="Normal 2 2 2 2 2 3 4 3 2" xfId="2441"/>
    <cellStyle name="Normal 2 2 2 2 2 3 4 3 2 2" xfId="4951"/>
    <cellStyle name="Normal 2 2 2 2 2 3 4 3 2 2 2" xfId="13097"/>
    <cellStyle name="Normal 2 2 2 2 2 3 4 3 2 2 2 2" xfId="29393"/>
    <cellStyle name="Normal 2 2 2 2 2 3 4 3 2 2 3" xfId="21247"/>
    <cellStyle name="Normal 2 2 2 2 2 3 4 3 2 3" xfId="7740"/>
    <cellStyle name="Normal 2 2 2 2 2 3 4 3 2 3 2" xfId="15886"/>
    <cellStyle name="Normal 2 2 2 2 2 3 4 3 2 3 2 2" xfId="32182"/>
    <cellStyle name="Normal 2 2 2 2 2 3 4 3 2 3 3" xfId="24036"/>
    <cellStyle name="Normal 2 2 2 2 2 3 4 3 2 4" xfId="10587"/>
    <cellStyle name="Normal 2 2 2 2 2 3 4 3 2 4 2" xfId="26883"/>
    <cellStyle name="Normal 2 2 2 2 2 3 4 3 2 5" xfId="18737"/>
    <cellStyle name="Normal 2 2 2 2 2 3 4 3 3" xfId="3733"/>
    <cellStyle name="Normal 2 2 2 2 2 3 4 3 3 2" xfId="11879"/>
    <cellStyle name="Normal 2 2 2 2 2 3 4 3 3 2 2" xfId="28175"/>
    <cellStyle name="Normal 2 2 2 2 2 3 4 3 3 3" xfId="20029"/>
    <cellStyle name="Normal 2 2 2 2 2 3 4 3 4" xfId="6330"/>
    <cellStyle name="Normal 2 2 2 2 2 3 4 3 4 2" xfId="14476"/>
    <cellStyle name="Normal 2 2 2 2 2 3 4 3 4 2 2" xfId="30772"/>
    <cellStyle name="Normal 2 2 2 2 2 3 4 3 4 3" xfId="22626"/>
    <cellStyle name="Normal 2 2 2 2 2 3 4 3 5" xfId="9177"/>
    <cellStyle name="Normal 2 2 2 2 2 3 4 3 5 2" xfId="25473"/>
    <cellStyle name="Normal 2 2 2 2 2 3 4 3 6" xfId="17327"/>
    <cellStyle name="Normal 2 2 2 2 2 3 4 4" xfId="1736"/>
    <cellStyle name="Normal 2 2 2 2 2 3 4 4 2" xfId="4342"/>
    <cellStyle name="Normal 2 2 2 2 2 3 4 4 2 2" xfId="12488"/>
    <cellStyle name="Normal 2 2 2 2 2 3 4 4 2 2 2" xfId="28784"/>
    <cellStyle name="Normal 2 2 2 2 2 3 4 4 2 3" xfId="20638"/>
    <cellStyle name="Normal 2 2 2 2 2 3 4 4 3" xfId="7035"/>
    <cellStyle name="Normal 2 2 2 2 2 3 4 4 3 2" xfId="15181"/>
    <cellStyle name="Normal 2 2 2 2 2 3 4 4 3 2 2" xfId="31477"/>
    <cellStyle name="Normal 2 2 2 2 2 3 4 4 3 3" xfId="23331"/>
    <cellStyle name="Normal 2 2 2 2 2 3 4 4 4" xfId="9882"/>
    <cellStyle name="Normal 2 2 2 2 2 3 4 4 4 2" xfId="26178"/>
    <cellStyle name="Normal 2 2 2 2 2 3 4 4 5" xfId="18032"/>
    <cellStyle name="Normal 2 2 2 2 2 3 4 5" xfId="3124"/>
    <cellStyle name="Normal 2 2 2 2 2 3 4 5 2" xfId="11270"/>
    <cellStyle name="Normal 2 2 2 2 2 3 4 5 2 2" xfId="27566"/>
    <cellStyle name="Normal 2 2 2 2 2 3 4 5 3" xfId="19420"/>
    <cellStyle name="Normal 2 2 2 2 2 3 4 6" xfId="5625"/>
    <cellStyle name="Normal 2 2 2 2 2 3 4 6 2" xfId="13771"/>
    <cellStyle name="Normal 2 2 2 2 2 3 4 6 2 2" xfId="30067"/>
    <cellStyle name="Normal 2 2 2 2 2 3 4 6 3" xfId="21921"/>
    <cellStyle name="Normal 2 2 2 2 2 3 4 7" xfId="8472"/>
    <cellStyle name="Normal 2 2 2 2 2 3 4 7 2" xfId="24768"/>
    <cellStyle name="Normal 2 2 2 2 2 3 4 8" xfId="16622"/>
    <cellStyle name="Normal 2 2 2 2 2 3 5" xfId="415"/>
    <cellStyle name="Normal 2 2 2 2 2 3 5 2" xfId="1121"/>
    <cellStyle name="Normal 2 2 2 2 2 3 5 2 2" xfId="2531"/>
    <cellStyle name="Normal 2 2 2 2 2 3 5 2 2 2" xfId="5025"/>
    <cellStyle name="Normal 2 2 2 2 2 3 5 2 2 2 2" xfId="13171"/>
    <cellStyle name="Normal 2 2 2 2 2 3 5 2 2 2 2 2" xfId="29467"/>
    <cellStyle name="Normal 2 2 2 2 2 3 5 2 2 2 3" xfId="21321"/>
    <cellStyle name="Normal 2 2 2 2 2 3 5 2 2 3" xfId="7830"/>
    <cellStyle name="Normal 2 2 2 2 2 3 5 2 2 3 2" xfId="15976"/>
    <cellStyle name="Normal 2 2 2 2 2 3 5 2 2 3 2 2" xfId="32272"/>
    <cellStyle name="Normal 2 2 2 2 2 3 5 2 2 3 3" xfId="24126"/>
    <cellStyle name="Normal 2 2 2 2 2 3 5 2 2 4" xfId="10677"/>
    <cellStyle name="Normal 2 2 2 2 2 3 5 2 2 4 2" xfId="26973"/>
    <cellStyle name="Normal 2 2 2 2 2 3 5 2 2 5" xfId="18827"/>
    <cellStyle name="Normal 2 2 2 2 2 3 5 2 3" xfId="3807"/>
    <cellStyle name="Normal 2 2 2 2 2 3 5 2 3 2" xfId="11953"/>
    <cellStyle name="Normal 2 2 2 2 2 3 5 2 3 2 2" xfId="28249"/>
    <cellStyle name="Normal 2 2 2 2 2 3 5 2 3 3" xfId="20103"/>
    <cellStyle name="Normal 2 2 2 2 2 3 5 2 4" xfId="6420"/>
    <cellStyle name="Normal 2 2 2 2 2 3 5 2 4 2" xfId="14566"/>
    <cellStyle name="Normal 2 2 2 2 2 3 5 2 4 2 2" xfId="30862"/>
    <cellStyle name="Normal 2 2 2 2 2 3 5 2 4 3" xfId="22716"/>
    <cellStyle name="Normal 2 2 2 2 2 3 5 2 5" xfId="9267"/>
    <cellStyle name="Normal 2 2 2 2 2 3 5 2 5 2" xfId="25563"/>
    <cellStyle name="Normal 2 2 2 2 2 3 5 2 6" xfId="17417"/>
    <cellStyle name="Normal 2 2 2 2 2 3 5 3" xfId="1826"/>
    <cellStyle name="Normal 2 2 2 2 2 3 5 3 2" xfId="4416"/>
    <cellStyle name="Normal 2 2 2 2 2 3 5 3 2 2" xfId="12562"/>
    <cellStyle name="Normal 2 2 2 2 2 3 5 3 2 2 2" xfId="28858"/>
    <cellStyle name="Normal 2 2 2 2 2 3 5 3 2 3" xfId="20712"/>
    <cellStyle name="Normal 2 2 2 2 2 3 5 3 3" xfId="7125"/>
    <cellStyle name="Normal 2 2 2 2 2 3 5 3 3 2" xfId="15271"/>
    <cellStyle name="Normal 2 2 2 2 2 3 5 3 3 2 2" xfId="31567"/>
    <cellStyle name="Normal 2 2 2 2 2 3 5 3 3 3" xfId="23421"/>
    <cellStyle name="Normal 2 2 2 2 2 3 5 3 4" xfId="9972"/>
    <cellStyle name="Normal 2 2 2 2 2 3 5 3 4 2" xfId="26268"/>
    <cellStyle name="Normal 2 2 2 2 2 3 5 3 5" xfId="18122"/>
    <cellStyle name="Normal 2 2 2 2 2 3 5 4" xfId="3198"/>
    <cellStyle name="Normal 2 2 2 2 2 3 5 4 2" xfId="11344"/>
    <cellStyle name="Normal 2 2 2 2 2 3 5 4 2 2" xfId="27640"/>
    <cellStyle name="Normal 2 2 2 2 2 3 5 4 3" xfId="19494"/>
    <cellStyle name="Normal 2 2 2 2 2 3 5 5" xfId="5715"/>
    <cellStyle name="Normal 2 2 2 2 2 3 5 5 2" xfId="13861"/>
    <cellStyle name="Normal 2 2 2 2 2 3 5 5 2 2" xfId="30157"/>
    <cellStyle name="Normal 2 2 2 2 2 3 5 5 3" xfId="22011"/>
    <cellStyle name="Normal 2 2 2 2 2 3 5 6" xfId="8562"/>
    <cellStyle name="Normal 2 2 2 2 2 3 5 6 2" xfId="24858"/>
    <cellStyle name="Normal 2 2 2 2 2 3 5 7" xfId="16712"/>
    <cellStyle name="Normal 2 2 2 2 2 3 6" xfId="777"/>
    <cellStyle name="Normal 2 2 2 2 2 3 6 2" xfId="2187"/>
    <cellStyle name="Normal 2 2 2 2 2 3 6 2 2" xfId="4729"/>
    <cellStyle name="Normal 2 2 2 2 2 3 6 2 2 2" xfId="12875"/>
    <cellStyle name="Normal 2 2 2 2 2 3 6 2 2 2 2" xfId="29171"/>
    <cellStyle name="Normal 2 2 2 2 2 3 6 2 2 3" xfId="21025"/>
    <cellStyle name="Normal 2 2 2 2 2 3 6 2 3" xfId="7486"/>
    <cellStyle name="Normal 2 2 2 2 2 3 6 2 3 2" xfId="15632"/>
    <cellStyle name="Normal 2 2 2 2 2 3 6 2 3 2 2" xfId="31928"/>
    <cellStyle name="Normal 2 2 2 2 2 3 6 2 3 3" xfId="23782"/>
    <cellStyle name="Normal 2 2 2 2 2 3 6 2 4" xfId="10333"/>
    <cellStyle name="Normal 2 2 2 2 2 3 6 2 4 2" xfId="26629"/>
    <cellStyle name="Normal 2 2 2 2 2 3 6 2 5" xfId="18483"/>
    <cellStyle name="Normal 2 2 2 2 2 3 6 3" xfId="3511"/>
    <cellStyle name="Normal 2 2 2 2 2 3 6 3 2" xfId="11657"/>
    <cellStyle name="Normal 2 2 2 2 2 3 6 3 2 2" xfId="27953"/>
    <cellStyle name="Normal 2 2 2 2 2 3 6 3 3" xfId="19807"/>
    <cellStyle name="Normal 2 2 2 2 2 3 6 4" xfId="6076"/>
    <cellStyle name="Normal 2 2 2 2 2 3 6 4 2" xfId="14222"/>
    <cellStyle name="Normal 2 2 2 2 2 3 6 4 2 2" xfId="30518"/>
    <cellStyle name="Normal 2 2 2 2 2 3 6 4 3" xfId="22372"/>
    <cellStyle name="Normal 2 2 2 2 2 3 6 5" xfId="8923"/>
    <cellStyle name="Normal 2 2 2 2 2 3 6 5 2" xfId="25219"/>
    <cellStyle name="Normal 2 2 2 2 2 3 6 6" xfId="17073"/>
    <cellStyle name="Normal 2 2 2 2 2 3 7" xfId="1482"/>
    <cellStyle name="Normal 2 2 2 2 2 3 7 2" xfId="4120"/>
    <cellStyle name="Normal 2 2 2 2 2 3 7 2 2" xfId="12266"/>
    <cellStyle name="Normal 2 2 2 2 2 3 7 2 2 2" xfId="28562"/>
    <cellStyle name="Normal 2 2 2 2 2 3 7 2 3" xfId="20416"/>
    <cellStyle name="Normal 2 2 2 2 2 3 7 3" xfId="6781"/>
    <cellStyle name="Normal 2 2 2 2 2 3 7 3 2" xfId="14927"/>
    <cellStyle name="Normal 2 2 2 2 2 3 7 3 2 2" xfId="31223"/>
    <cellStyle name="Normal 2 2 2 2 2 3 7 3 3" xfId="23077"/>
    <cellStyle name="Normal 2 2 2 2 2 3 7 4" xfId="9628"/>
    <cellStyle name="Normal 2 2 2 2 2 3 7 4 2" xfId="25924"/>
    <cellStyle name="Normal 2 2 2 2 2 3 7 5" xfId="17778"/>
    <cellStyle name="Normal 2 2 2 2 2 3 8" xfId="2902"/>
    <cellStyle name="Normal 2 2 2 2 2 3 8 2" xfId="11048"/>
    <cellStyle name="Normal 2 2 2 2 2 3 8 2 2" xfId="27344"/>
    <cellStyle name="Normal 2 2 2 2 2 3 8 3" xfId="19198"/>
    <cellStyle name="Normal 2 2 2 2 2 3 9" xfId="5371"/>
    <cellStyle name="Normal 2 2 2 2 2 3 9 2" xfId="13517"/>
    <cellStyle name="Normal 2 2 2 2 2 3 9 2 2" xfId="29813"/>
    <cellStyle name="Normal 2 2 2 2 2 3 9 3" xfId="21667"/>
    <cellStyle name="Normal 2 2 2 2 2 4" xfId="117"/>
    <cellStyle name="Normal 2 2 2 2 2 4 2" xfId="461"/>
    <cellStyle name="Normal 2 2 2 2 2 4 2 2" xfId="1167"/>
    <cellStyle name="Normal 2 2 2 2 2 4 2 2 2" xfId="2577"/>
    <cellStyle name="Normal 2 2 2 2 2 4 2 2 2 2" xfId="5063"/>
    <cellStyle name="Normal 2 2 2 2 2 4 2 2 2 2 2" xfId="13209"/>
    <cellStyle name="Normal 2 2 2 2 2 4 2 2 2 2 2 2" xfId="29505"/>
    <cellStyle name="Normal 2 2 2 2 2 4 2 2 2 2 3" xfId="21359"/>
    <cellStyle name="Normal 2 2 2 2 2 4 2 2 2 3" xfId="7876"/>
    <cellStyle name="Normal 2 2 2 2 2 4 2 2 2 3 2" xfId="16022"/>
    <cellStyle name="Normal 2 2 2 2 2 4 2 2 2 3 2 2" xfId="32318"/>
    <cellStyle name="Normal 2 2 2 2 2 4 2 2 2 3 3" xfId="24172"/>
    <cellStyle name="Normal 2 2 2 2 2 4 2 2 2 4" xfId="10723"/>
    <cellStyle name="Normal 2 2 2 2 2 4 2 2 2 4 2" xfId="27019"/>
    <cellStyle name="Normal 2 2 2 2 2 4 2 2 2 5" xfId="18873"/>
    <cellStyle name="Normal 2 2 2 2 2 4 2 2 3" xfId="3845"/>
    <cellStyle name="Normal 2 2 2 2 2 4 2 2 3 2" xfId="11991"/>
    <cellStyle name="Normal 2 2 2 2 2 4 2 2 3 2 2" xfId="28287"/>
    <cellStyle name="Normal 2 2 2 2 2 4 2 2 3 3" xfId="20141"/>
    <cellStyle name="Normal 2 2 2 2 2 4 2 2 4" xfId="6466"/>
    <cellStyle name="Normal 2 2 2 2 2 4 2 2 4 2" xfId="14612"/>
    <cellStyle name="Normal 2 2 2 2 2 4 2 2 4 2 2" xfId="30908"/>
    <cellStyle name="Normal 2 2 2 2 2 4 2 2 4 3" xfId="22762"/>
    <cellStyle name="Normal 2 2 2 2 2 4 2 2 5" xfId="9313"/>
    <cellStyle name="Normal 2 2 2 2 2 4 2 2 5 2" xfId="25609"/>
    <cellStyle name="Normal 2 2 2 2 2 4 2 2 6" xfId="17463"/>
    <cellStyle name="Normal 2 2 2 2 2 4 2 3" xfId="1872"/>
    <cellStyle name="Normal 2 2 2 2 2 4 2 3 2" xfId="4454"/>
    <cellStyle name="Normal 2 2 2 2 2 4 2 3 2 2" xfId="12600"/>
    <cellStyle name="Normal 2 2 2 2 2 4 2 3 2 2 2" xfId="28896"/>
    <cellStyle name="Normal 2 2 2 2 2 4 2 3 2 3" xfId="20750"/>
    <cellStyle name="Normal 2 2 2 2 2 4 2 3 3" xfId="7171"/>
    <cellStyle name="Normal 2 2 2 2 2 4 2 3 3 2" xfId="15317"/>
    <cellStyle name="Normal 2 2 2 2 2 4 2 3 3 2 2" xfId="31613"/>
    <cellStyle name="Normal 2 2 2 2 2 4 2 3 3 3" xfId="23467"/>
    <cellStyle name="Normal 2 2 2 2 2 4 2 3 4" xfId="10018"/>
    <cellStyle name="Normal 2 2 2 2 2 4 2 3 4 2" xfId="26314"/>
    <cellStyle name="Normal 2 2 2 2 2 4 2 3 5" xfId="18168"/>
    <cellStyle name="Normal 2 2 2 2 2 4 2 4" xfId="3236"/>
    <cellStyle name="Normal 2 2 2 2 2 4 2 4 2" xfId="11382"/>
    <cellStyle name="Normal 2 2 2 2 2 4 2 4 2 2" xfId="27678"/>
    <cellStyle name="Normal 2 2 2 2 2 4 2 4 3" xfId="19532"/>
    <cellStyle name="Normal 2 2 2 2 2 4 2 5" xfId="5761"/>
    <cellStyle name="Normal 2 2 2 2 2 4 2 5 2" xfId="13907"/>
    <cellStyle name="Normal 2 2 2 2 2 4 2 5 2 2" xfId="30203"/>
    <cellStyle name="Normal 2 2 2 2 2 4 2 5 3" xfId="22057"/>
    <cellStyle name="Normal 2 2 2 2 2 4 2 6" xfId="8608"/>
    <cellStyle name="Normal 2 2 2 2 2 4 2 6 2" xfId="24904"/>
    <cellStyle name="Normal 2 2 2 2 2 4 2 7" xfId="16758"/>
    <cellStyle name="Normal 2 2 2 2 2 4 3" xfId="823"/>
    <cellStyle name="Normal 2 2 2 2 2 4 3 2" xfId="2233"/>
    <cellStyle name="Normal 2 2 2 2 2 4 3 2 2" xfId="4767"/>
    <cellStyle name="Normal 2 2 2 2 2 4 3 2 2 2" xfId="12913"/>
    <cellStyle name="Normal 2 2 2 2 2 4 3 2 2 2 2" xfId="29209"/>
    <cellStyle name="Normal 2 2 2 2 2 4 3 2 2 3" xfId="21063"/>
    <cellStyle name="Normal 2 2 2 2 2 4 3 2 3" xfId="7532"/>
    <cellStyle name="Normal 2 2 2 2 2 4 3 2 3 2" xfId="15678"/>
    <cellStyle name="Normal 2 2 2 2 2 4 3 2 3 2 2" xfId="31974"/>
    <cellStyle name="Normal 2 2 2 2 2 4 3 2 3 3" xfId="23828"/>
    <cellStyle name="Normal 2 2 2 2 2 4 3 2 4" xfId="10379"/>
    <cellStyle name="Normal 2 2 2 2 2 4 3 2 4 2" xfId="26675"/>
    <cellStyle name="Normal 2 2 2 2 2 4 3 2 5" xfId="18529"/>
    <cellStyle name="Normal 2 2 2 2 2 4 3 3" xfId="3549"/>
    <cellStyle name="Normal 2 2 2 2 2 4 3 3 2" xfId="11695"/>
    <cellStyle name="Normal 2 2 2 2 2 4 3 3 2 2" xfId="27991"/>
    <cellStyle name="Normal 2 2 2 2 2 4 3 3 3" xfId="19845"/>
    <cellStyle name="Normal 2 2 2 2 2 4 3 4" xfId="6122"/>
    <cellStyle name="Normal 2 2 2 2 2 4 3 4 2" xfId="14268"/>
    <cellStyle name="Normal 2 2 2 2 2 4 3 4 2 2" xfId="30564"/>
    <cellStyle name="Normal 2 2 2 2 2 4 3 4 3" xfId="22418"/>
    <cellStyle name="Normal 2 2 2 2 2 4 3 5" xfId="8969"/>
    <cellStyle name="Normal 2 2 2 2 2 4 3 5 2" xfId="25265"/>
    <cellStyle name="Normal 2 2 2 2 2 4 3 6" xfId="17119"/>
    <cellStyle name="Normal 2 2 2 2 2 4 4" xfId="1528"/>
    <cellStyle name="Normal 2 2 2 2 2 4 4 2" xfId="4158"/>
    <cellStyle name="Normal 2 2 2 2 2 4 4 2 2" xfId="12304"/>
    <cellStyle name="Normal 2 2 2 2 2 4 4 2 2 2" xfId="28600"/>
    <cellStyle name="Normal 2 2 2 2 2 4 4 2 3" xfId="20454"/>
    <cellStyle name="Normal 2 2 2 2 2 4 4 3" xfId="6827"/>
    <cellStyle name="Normal 2 2 2 2 2 4 4 3 2" xfId="14973"/>
    <cellStyle name="Normal 2 2 2 2 2 4 4 3 2 2" xfId="31269"/>
    <cellStyle name="Normal 2 2 2 2 2 4 4 3 3" xfId="23123"/>
    <cellStyle name="Normal 2 2 2 2 2 4 4 4" xfId="9674"/>
    <cellStyle name="Normal 2 2 2 2 2 4 4 4 2" xfId="25970"/>
    <cellStyle name="Normal 2 2 2 2 2 4 4 5" xfId="17824"/>
    <cellStyle name="Normal 2 2 2 2 2 4 5" xfId="2940"/>
    <cellStyle name="Normal 2 2 2 2 2 4 5 2" xfId="11086"/>
    <cellStyle name="Normal 2 2 2 2 2 4 5 2 2" xfId="27382"/>
    <cellStyle name="Normal 2 2 2 2 2 4 5 3" xfId="19236"/>
    <cellStyle name="Normal 2 2 2 2 2 4 6" xfId="5417"/>
    <cellStyle name="Normal 2 2 2 2 2 4 6 2" xfId="13563"/>
    <cellStyle name="Normal 2 2 2 2 2 4 6 2 2" xfId="29859"/>
    <cellStyle name="Normal 2 2 2 2 2 4 6 3" xfId="21713"/>
    <cellStyle name="Normal 2 2 2 2 2 4 7" xfId="8264"/>
    <cellStyle name="Normal 2 2 2 2 2 4 7 2" xfId="24560"/>
    <cellStyle name="Normal 2 2 2 2 2 4 8" xfId="16414"/>
    <cellStyle name="Normal 2 2 2 2 2 5" xfId="203"/>
    <cellStyle name="Normal 2 2 2 2 2 5 2" xfId="547"/>
    <cellStyle name="Normal 2 2 2 2 2 5 2 2" xfId="1253"/>
    <cellStyle name="Normal 2 2 2 2 2 5 2 2 2" xfId="2663"/>
    <cellStyle name="Normal 2 2 2 2 2 5 2 2 2 2" xfId="5137"/>
    <cellStyle name="Normal 2 2 2 2 2 5 2 2 2 2 2" xfId="13283"/>
    <cellStyle name="Normal 2 2 2 2 2 5 2 2 2 2 2 2" xfId="29579"/>
    <cellStyle name="Normal 2 2 2 2 2 5 2 2 2 2 3" xfId="21433"/>
    <cellStyle name="Normal 2 2 2 2 2 5 2 2 2 3" xfId="7962"/>
    <cellStyle name="Normal 2 2 2 2 2 5 2 2 2 3 2" xfId="16108"/>
    <cellStyle name="Normal 2 2 2 2 2 5 2 2 2 3 2 2" xfId="32404"/>
    <cellStyle name="Normal 2 2 2 2 2 5 2 2 2 3 3" xfId="24258"/>
    <cellStyle name="Normal 2 2 2 2 2 5 2 2 2 4" xfId="10809"/>
    <cellStyle name="Normal 2 2 2 2 2 5 2 2 2 4 2" xfId="27105"/>
    <cellStyle name="Normal 2 2 2 2 2 5 2 2 2 5" xfId="18959"/>
    <cellStyle name="Normal 2 2 2 2 2 5 2 2 3" xfId="3919"/>
    <cellStyle name="Normal 2 2 2 2 2 5 2 2 3 2" xfId="12065"/>
    <cellStyle name="Normal 2 2 2 2 2 5 2 2 3 2 2" xfId="28361"/>
    <cellStyle name="Normal 2 2 2 2 2 5 2 2 3 3" xfId="20215"/>
    <cellStyle name="Normal 2 2 2 2 2 5 2 2 4" xfId="6552"/>
    <cellStyle name="Normal 2 2 2 2 2 5 2 2 4 2" xfId="14698"/>
    <cellStyle name="Normal 2 2 2 2 2 5 2 2 4 2 2" xfId="30994"/>
    <cellStyle name="Normal 2 2 2 2 2 5 2 2 4 3" xfId="22848"/>
    <cellStyle name="Normal 2 2 2 2 2 5 2 2 5" xfId="9399"/>
    <cellStyle name="Normal 2 2 2 2 2 5 2 2 5 2" xfId="25695"/>
    <cellStyle name="Normal 2 2 2 2 2 5 2 2 6" xfId="17549"/>
    <cellStyle name="Normal 2 2 2 2 2 5 2 3" xfId="1958"/>
    <cellStyle name="Normal 2 2 2 2 2 5 2 3 2" xfId="4528"/>
    <cellStyle name="Normal 2 2 2 2 2 5 2 3 2 2" xfId="12674"/>
    <cellStyle name="Normal 2 2 2 2 2 5 2 3 2 2 2" xfId="28970"/>
    <cellStyle name="Normal 2 2 2 2 2 5 2 3 2 3" xfId="20824"/>
    <cellStyle name="Normal 2 2 2 2 2 5 2 3 3" xfId="7257"/>
    <cellStyle name="Normal 2 2 2 2 2 5 2 3 3 2" xfId="15403"/>
    <cellStyle name="Normal 2 2 2 2 2 5 2 3 3 2 2" xfId="31699"/>
    <cellStyle name="Normal 2 2 2 2 2 5 2 3 3 3" xfId="23553"/>
    <cellStyle name="Normal 2 2 2 2 2 5 2 3 4" xfId="10104"/>
    <cellStyle name="Normal 2 2 2 2 2 5 2 3 4 2" xfId="26400"/>
    <cellStyle name="Normal 2 2 2 2 2 5 2 3 5" xfId="18254"/>
    <cellStyle name="Normal 2 2 2 2 2 5 2 4" xfId="3310"/>
    <cellStyle name="Normal 2 2 2 2 2 5 2 4 2" xfId="11456"/>
    <cellStyle name="Normal 2 2 2 2 2 5 2 4 2 2" xfId="27752"/>
    <cellStyle name="Normal 2 2 2 2 2 5 2 4 3" xfId="19606"/>
    <cellStyle name="Normal 2 2 2 2 2 5 2 5" xfId="5847"/>
    <cellStyle name="Normal 2 2 2 2 2 5 2 5 2" xfId="13993"/>
    <cellStyle name="Normal 2 2 2 2 2 5 2 5 2 2" xfId="30289"/>
    <cellStyle name="Normal 2 2 2 2 2 5 2 5 3" xfId="22143"/>
    <cellStyle name="Normal 2 2 2 2 2 5 2 6" xfId="8694"/>
    <cellStyle name="Normal 2 2 2 2 2 5 2 6 2" xfId="24990"/>
    <cellStyle name="Normal 2 2 2 2 2 5 2 7" xfId="16844"/>
    <cellStyle name="Normal 2 2 2 2 2 5 3" xfId="909"/>
    <cellStyle name="Normal 2 2 2 2 2 5 3 2" xfId="2319"/>
    <cellStyle name="Normal 2 2 2 2 2 5 3 2 2" xfId="4841"/>
    <cellStyle name="Normal 2 2 2 2 2 5 3 2 2 2" xfId="12987"/>
    <cellStyle name="Normal 2 2 2 2 2 5 3 2 2 2 2" xfId="29283"/>
    <cellStyle name="Normal 2 2 2 2 2 5 3 2 2 3" xfId="21137"/>
    <cellStyle name="Normal 2 2 2 2 2 5 3 2 3" xfId="7618"/>
    <cellStyle name="Normal 2 2 2 2 2 5 3 2 3 2" xfId="15764"/>
    <cellStyle name="Normal 2 2 2 2 2 5 3 2 3 2 2" xfId="32060"/>
    <cellStyle name="Normal 2 2 2 2 2 5 3 2 3 3" xfId="23914"/>
    <cellStyle name="Normal 2 2 2 2 2 5 3 2 4" xfId="10465"/>
    <cellStyle name="Normal 2 2 2 2 2 5 3 2 4 2" xfId="26761"/>
    <cellStyle name="Normal 2 2 2 2 2 5 3 2 5" xfId="18615"/>
    <cellStyle name="Normal 2 2 2 2 2 5 3 3" xfId="3623"/>
    <cellStyle name="Normal 2 2 2 2 2 5 3 3 2" xfId="11769"/>
    <cellStyle name="Normal 2 2 2 2 2 5 3 3 2 2" xfId="28065"/>
    <cellStyle name="Normal 2 2 2 2 2 5 3 3 3" xfId="19919"/>
    <cellStyle name="Normal 2 2 2 2 2 5 3 4" xfId="6208"/>
    <cellStyle name="Normal 2 2 2 2 2 5 3 4 2" xfId="14354"/>
    <cellStyle name="Normal 2 2 2 2 2 5 3 4 2 2" xfId="30650"/>
    <cellStyle name="Normal 2 2 2 2 2 5 3 4 3" xfId="22504"/>
    <cellStyle name="Normal 2 2 2 2 2 5 3 5" xfId="9055"/>
    <cellStyle name="Normal 2 2 2 2 2 5 3 5 2" xfId="25351"/>
    <cellStyle name="Normal 2 2 2 2 2 5 3 6" xfId="17205"/>
    <cellStyle name="Normal 2 2 2 2 2 5 4" xfId="1614"/>
    <cellStyle name="Normal 2 2 2 2 2 5 4 2" xfId="4232"/>
    <cellStyle name="Normal 2 2 2 2 2 5 4 2 2" xfId="12378"/>
    <cellStyle name="Normal 2 2 2 2 2 5 4 2 2 2" xfId="28674"/>
    <cellStyle name="Normal 2 2 2 2 2 5 4 2 3" xfId="20528"/>
    <cellStyle name="Normal 2 2 2 2 2 5 4 3" xfId="6913"/>
    <cellStyle name="Normal 2 2 2 2 2 5 4 3 2" xfId="15059"/>
    <cellStyle name="Normal 2 2 2 2 2 5 4 3 2 2" xfId="31355"/>
    <cellStyle name="Normal 2 2 2 2 2 5 4 3 3" xfId="23209"/>
    <cellStyle name="Normal 2 2 2 2 2 5 4 4" xfId="9760"/>
    <cellStyle name="Normal 2 2 2 2 2 5 4 4 2" xfId="26056"/>
    <cellStyle name="Normal 2 2 2 2 2 5 4 5" xfId="17910"/>
    <cellStyle name="Normal 2 2 2 2 2 5 5" xfId="3014"/>
    <cellStyle name="Normal 2 2 2 2 2 5 5 2" xfId="11160"/>
    <cellStyle name="Normal 2 2 2 2 2 5 5 2 2" xfId="27456"/>
    <cellStyle name="Normal 2 2 2 2 2 5 5 3" xfId="19310"/>
    <cellStyle name="Normal 2 2 2 2 2 5 6" xfId="5503"/>
    <cellStyle name="Normal 2 2 2 2 2 5 6 2" xfId="13649"/>
    <cellStyle name="Normal 2 2 2 2 2 5 6 2 2" xfId="29945"/>
    <cellStyle name="Normal 2 2 2 2 2 5 6 3" xfId="21799"/>
    <cellStyle name="Normal 2 2 2 2 2 5 7" xfId="8350"/>
    <cellStyle name="Normal 2 2 2 2 2 5 7 2" xfId="24646"/>
    <cellStyle name="Normal 2 2 2 2 2 5 8" xfId="16500"/>
    <cellStyle name="Normal 2 2 2 2 2 6" xfId="281"/>
    <cellStyle name="Normal 2 2 2 2 2 6 2" xfId="625"/>
    <cellStyle name="Normal 2 2 2 2 2 6 2 2" xfId="1331"/>
    <cellStyle name="Normal 2 2 2 2 2 6 2 2 2" xfId="2741"/>
    <cellStyle name="Normal 2 2 2 2 2 6 2 2 2 2" xfId="5211"/>
    <cellStyle name="Normal 2 2 2 2 2 6 2 2 2 2 2" xfId="13357"/>
    <cellStyle name="Normal 2 2 2 2 2 6 2 2 2 2 2 2" xfId="29653"/>
    <cellStyle name="Normal 2 2 2 2 2 6 2 2 2 2 3" xfId="21507"/>
    <cellStyle name="Normal 2 2 2 2 2 6 2 2 2 3" xfId="8040"/>
    <cellStyle name="Normal 2 2 2 2 2 6 2 2 2 3 2" xfId="16186"/>
    <cellStyle name="Normal 2 2 2 2 2 6 2 2 2 3 2 2" xfId="32482"/>
    <cellStyle name="Normal 2 2 2 2 2 6 2 2 2 3 3" xfId="24336"/>
    <cellStyle name="Normal 2 2 2 2 2 6 2 2 2 4" xfId="10887"/>
    <cellStyle name="Normal 2 2 2 2 2 6 2 2 2 4 2" xfId="27183"/>
    <cellStyle name="Normal 2 2 2 2 2 6 2 2 2 5" xfId="19037"/>
    <cellStyle name="Normal 2 2 2 2 2 6 2 2 3" xfId="3993"/>
    <cellStyle name="Normal 2 2 2 2 2 6 2 2 3 2" xfId="12139"/>
    <cellStyle name="Normal 2 2 2 2 2 6 2 2 3 2 2" xfId="28435"/>
    <cellStyle name="Normal 2 2 2 2 2 6 2 2 3 3" xfId="20289"/>
    <cellStyle name="Normal 2 2 2 2 2 6 2 2 4" xfId="6630"/>
    <cellStyle name="Normal 2 2 2 2 2 6 2 2 4 2" xfId="14776"/>
    <cellStyle name="Normal 2 2 2 2 2 6 2 2 4 2 2" xfId="31072"/>
    <cellStyle name="Normal 2 2 2 2 2 6 2 2 4 3" xfId="22926"/>
    <cellStyle name="Normal 2 2 2 2 2 6 2 2 5" xfId="9477"/>
    <cellStyle name="Normal 2 2 2 2 2 6 2 2 5 2" xfId="25773"/>
    <cellStyle name="Normal 2 2 2 2 2 6 2 2 6" xfId="17627"/>
    <cellStyle name="Normal 2 2 2 2 2 6 2 3" xfId="2036"/>
    <cellStyle name="Normal 2 2 2 2 2 6 2 3 2" xfId="4602"/>
    <cellStyle name="Normal 2 2 2 2 2 6 2 3 2 2" xfId="12748"/>
    <cellStyle name="Normal 2 2 2 2 2 6 2 3 2 2 2" xfId="29044"/>
    <cellStyle name="Normal 2 2 2 2 2 6 2 3 2 3" xfId="20898"/>
    <cellStyle name="Normal 2 2 2 2 2 6 2 3 3" xfId="7335"/>
    <cellStyle name="Normal 2 2 2 2 2 6 2 3 3 2" xfId="15481"/>
    <cellStyle name="Normal 2 2 2 2 2 6 2 3 3 2 2" xfId="31777"/>
    <cellStyle name="Normal 2 2 2 2 2 6 2 3 3 3" xfId="23631"/>
    <cellStyle name="Normal 2 2 2 2 2 6 2 3 4" xfId="10182"/>
    <cellStyle name="Normal 2 2 2 2 2 6 2 3 4 2" xfId="26478"/>
    <cellStyle name="Normal 2 2 2 2 2 6 2 3 5" xfId="18332"/>
    <cellStyle name="Normal 2 2 2 2 2 6 2 4" xfId="3384"/>
    <cellStyle name="Normal 2 2 2 2 2 6 2 4 2" xfId="11530"/>
    <cellStyle name="Normal 2 2 2 2 2 6 2 4 2 2" xfId="27826"/>
    <cellStyle name="Normal 2 2 2 2 2 6 2 4 3" xfId="19680"/>
    <cellStyle name="Normal 2 2 2 2 2 6 2 5" xfId="5925"/>
    <cellStyle name="Normal 2 2 2 2 2 6 2 5 2" xfId="14071"/>
    <cellStyle name="Normal 2 2 2 2 2 6 2 5 2 2" xfId="30367"/>
    <cellStyle name="Normal 2 2 2 2 2 6 2 5 3" xfId="22221"/>
    <cellStyle name="Normal 2 2 2 2 2 6 2 6" xfId="8772"/>
    <cellStyle name="Normal 2 2 2 2 2 6 2 6 2" xfId="25068"/>
    <cellStyle name="Normal 2 2 2 2 2 6 2 7" xfId="16922"/>
    <cellStyle name="Normal 2 2 2 2 2 6 3" xfId="987"/>
    <cellStyle name="Normal 2 2 2 2 2 6 3 2" xfId="2397"/>
    <cellStyle name="Normal 2 2 2 2 2 6 3 2 2" xfId="4915"/>
    <cellStyle name="Normal 2 2 2 2 2 6 3 2 2 2" xfId="13061"/>
    <cellStyle name="Normal 2 2 2 2 2 6 3 2 2 2 2" xfId="29357"/>
    <cellStyle name="Normal 2 2 2 2 2 6 3 2 2 3" xfId="21211"/>
    <cellStyle name="Normal 2 2 2 2 2 6 3 2 3" xfId="7696"/>
    <cellStyle name="Normal 2 2 2 2 2 6 3 2 3 2" xfId="15842"/>
    <cellStyle name="Normal 2 2 2 2 2 6 3 2 3 2 2" xfId="32138"/>
    <cellStyle name="Normal 2 2 2 2 2 6 3 2 3 3" xfId="23992"/>
    <cellStyle name="Normal 2 2 2 2 2 6 3 2 4" xfId="10543"/>
    <cellStyle name="Normal 2 2 2 2 2 6 3 2 4 2" xfId="26839"/>
    <cellStyle name="Normal 2 2 2 2 2 6 3 2 5" xfId="18693"/>
    <cellStyle name="Normal 2 2 2 2 2 6 3 3" xfId="3697"/>
    <cellStyle name="Normal 2 2 2 2 2 6 3 3 2" xfId="11843"/>
    <cellStyle name="Normal 2 2 2 2 2 6 3 3 2 2" xfId="28139"/>
    <cellStyle name="Normal 2 2 2 2 2 6 3 3 3" xfId="19993"/>
    <cellStyle name="Normal 2 2 2 2 2 6 3 4" xfId="6286"/>
    <cellStyle name="Normal 2 2 2 2 2 6 3 4 2" xfId="14432"/>
    <cellStyle name="Normal 2 2 2 2 2 6 3 4 2 2" xfId="30728"/>
    <cellStyle name="Normal 2 2 2 2 2 6 3 4 3" xfId="22582"/>
    <cellStyle name="Normal 2 2 2 2 2 6 3 5" xfId="9133"/>
    <cellStyle name="Normal 2 2 2 2 2 6 3 5 2" xfId="25429"/>
    <cellStyle name="Normal 2 2 2 2 2 6 3 6" xfId="17283"/>
    <cellStyle name="Normal 2 2 2 2 2 6 4" xfId="1692"/>
    <cellStyle name="Normal 2 2 2 2 2 6 4 2" xfId="4306"/>
    <cellStyle name="Normal 2 2 2 2 2 6 4 2 2" xfId="12452"/>
    <cellStyle name="Normal 2 2 2 2 2 6 4 2 2 2" xfId="28748"/>
    <cellStyle name="Normal 2 2 2 2 2 6 4 2 3" xfId="20602"/>
    <cellStyle name="Normal 2 2 2 2 2 6 4 3" xfId="6991"/>
    <cellStyle name="Normal 2 2 2 2 2 6 4 3 2" xfId="15137"/>
    <cellStyle name="Normal 2 2 2 2 2 6 4 3 2 2" xfId="31433"/>
    <cellStyle name="Normal 2 2 2 2 2 6 4 3 3" xfId="23287"/>
    <cellStyle name="Normal 2 2 2 2 2 6 4 4" xfId="9838"/>
    <cellStyle name="Normal 2 2 2 2 2 6 4 4 2" xfId="26134"/>
    <cellStyle name="Normal 2 2 2 2 2 6 4 5" xfId="17988"/>
    <cellStyle name="Normal 2 2 2 2 2 6 5" xfId="3088"/>
    <cellStyle name="Normal 2 2 2 2 2 6 5 2" xfId="11234"/>
    <cellStyle name="Normal 2 2 2 2 2 6 5 2 2" xfId="27530"/>
    <cellStyle name="Normal 2 2 2 2 2 6 5 3" xfId="19384"/>
    <cellStyle name="Normal 2 2 2 2 2 6 6" xfId="5581"/>
    <cellStyle name="Normal 2 2 2 2 2 6 6 2" xfId="13727"/>
    <cellStyle name="Normal 2 2 2 2 2 6 6 2 2" xfId="30023"/>
    <cellStyle name="Normal 2 2 2 2 2 6 6 3" xfId="21877"/>
    <cellStyle name="Normal 2 2 2 2 2 6 7" xfId="8428"/>
    <cellStyle name="Normal 2 2 2 2 2 6 7 2" xfId="24724"/>
    <cellStyle name="Normal 2 2 2 2 2 6 8" xfId="16578"/>
    <cellStyle name="Normal 2 2 2 2 2 7" xfId="371"/>
    <cellStyle name="Normal 2 2 2 2 2 7 2" xfId="1077"/>
    <cellStyle name="Normal 2 2 2 2 2 7 2 2" xfId="2487"/>
    <cellStyle name="Normal 2 2 2 2 2 7 2 2 2" xfId="4989"/>
    <cellStyle name="Normal 2 2 2 2 2 7 2 2 2 2" xfId="13135"/>
    <cellStyle name="Normal 2 2 2 2 2 7 2 2 2 2 2" xfId="29431"/>
    <cellStyle name="Normal 2 2 2 2 2 7 2 2 2 3" xfId="21285"/>
    <cellStyle name="Normal 2 2 2 2 2 7 2 2 3" xfId="7786"/>
    <cellStyle name="Normal 2 2 2 2 2 7 2 2 3 2" xfId="15932"/>
    <cellStyle name="Normal 2 2 2 2 2 7 2 2 3 2 2" xfId="32228"/>
    <cellStyle name="Normal 2 2 2 2 2 7 2 2 3 3" xfId="24082"/>
    <cellStyle name="Normal 2 2 2 2 2 7 2 2 4" xfId="10633"/>
    <cellStyle name="Normal 2 2 2 2 2 7 2 2 4 2" xfId="26929"/>
    <cellStyle name="Normal 2 2 2 2 2 7 2 2 5" xfId="18783"/>
    <cellStyle name="Normal 2 2 2 2 2 7 2 3" xfId="3771"/>
    <cellStyle name="Normal 2 2 2 2 2 7 2 3 2" xfId="11917"/>
    <cellStyle name="Normal 2 2 2 2 2 7 2 3 2 2" xfId="28213"/>
    <cellStyle name="Normal 2 2 2 2 2 7 2 3 3" xfId="20067"/>
    <cellStyle name="Normal 2 2 2 2 2 7 2 4" xfId="6376"/>
    <cellStyle name="Normal 2 2 2 2 2 7 2 4 2" xfId="14522"/>
    <cellStyle name="Normal 2 2 2 2 2 7 2 4 2 2" xfId="30818"/>
    <cellStyle name="Normal 2 2 2 2 2 7 2 4 3" xfId="22672"/>
    <cellStyle name="Normal 2 2 2 2 2 7 2 5" xfId="9223"/>
    <cellStyle name="Normal 2 2 2 2 2 7 2 5 2" xfId="25519"/>
    <cellStyle name="Normal 2 2 2 2 2 7 2 6" xfId="17373"/>
    <cellStyle name="Normal 2 2 2 2 2 7 3" xfId="1782"/>
    <cellStyle name="Normal 2 2 2 2 2 7 3 2" xfId="4380"/>
    <cellStyle name="Normal 2 2 2 2 2 7 3 2 2" xfId="12526"/>
    <cellStyle name="Normal 2 2 2 2 2 7 3 2 2 2" xfId="28822"/>
    <cellStyle name="Normal 2 2 2 2 2 7 3 2 3" xfId="20676"/>
    <cellStyle name="Normal 2 2 2 2 2 7 3 3" xfId="7081"/>
    <cellStyle name="Normal 2 2 2 2 2 7 3 3 2" xfId="15227"/>
    <cellStyle name="Normal 2 2 2 2 2 7 3 3 2 2" xfId="31523"/>
    <cellStyle name="Normal 2 2 2 2 2 7 3 3 3" xfId="23377"/>
    <cellStyle name="Normal 2 2 2 2 2 7 3 4" xfId="9928"/>
    <cellStyle name="Normal 2 2 2 2 2 7 3 4 2" xfId="26224"/>
    <cellStyle name="Normal 2 2 2 2 2 7 3 5" xfId="18078"/>
    <cellStyle name="Normal 2 2 2 2 2 7 4" xfId="3162"/>
    <cellStyle name="Normal 2 2 2 2 2 7 4 2" xfId="11308"/>
    <cellStyle name="Normal 2 2 2 2 2 7 4 2 2" xfId="27604"/>
    <cellStyle name="Normal 2 2 2 2 2 7 4 3" xfId="19458"/>
    <cellStyle name="Normal 2 2 2 2 2 7 5" xfId="5671"/>
    <cellStyle name="Normal 2 2 2 2 2 7 5 2" xfId="13817"/>
    <cellStyle name="Normal 2 2 2 2 2 7 5 2 2" xfId="30113"/>
    <cellStyle name="Normal 2 2 2 2 2 7 5 3" xfId="21967"/>
    <cellStyle name="Normal 2 2 2 2 2 7 6" xfId="8518"/>
    <cellStyle name="Normal 2 2 2 2 2 7 6 2" xfId="24814"/>
    <cellStyle name="Normal 2 2 2 2 2 7 7" xfId="16668"/>
    <cellStyle name="Normal 2 2 2 2 2 8" xfId="733"/>
    <cellStyle name="Normal 2 2 2 2 2 8 2" xfId="2143"/>
    <cellStyle name="Normal 2 2 2 2 2 8 2 2" xfId="4693"/>
    <cellStyle name="Normal 2 2 2 2 2 8 2 2 2" xfId="12839"/>
    <cellStyle name="Normal 2 2 2 2 2 8 2 2 2 2" xfId="29135"/>
    <cellStyle name="Normal 2 2 2 2 2 8 2 2 3" xfId="20989"/>
    <cellStyle name="Normal 2 2 2 2 2 8 2 3" xfId="7442"/>
    <cellStyle name="Normal 2 2 2 2 2 8 2 3 2" xfId="15588"/>
    <cellStyle name="Normal 2 2 2 2 2 8 2 3 2 2" xfId="31884"/>
    <cellStyle name="Normal 2 2 2 2 2 8 2 3 3" xfId="23738"/>
    <cellStyle name="Normal 2 2 2 2 2 8 2 4" xfId="10289"/>
    <cellStyle name="Normal 2 2 2 2 2 8 2 4 2" xfId="26585"/>
    <cellStyle name="Normal 2 2 2 2 2 8 2 5" xfId="18439"/>
    <cellStyle name="Normal 2 2 2 2 2 8 3" xfId="3475"/>
    <cellStyle name="Normal 2 2 2 2 2 8 3 2" xfId="11621"/>
    <cellStyle name="Normal 2 2 2 2 2 8 3 2 2" xfId="27917"/>
    <cellStyle name="Normal 2 2 2 2 2 8 3 3" xfId="19771"/>
    <cellStyle name="Normal 2 2 2 2 2 8 4" xfId="6032"/>
    <cellStyle name="Normal 2 2 2 2 2 8 4 2" xfId="14178"/>
    <cellStyle name="Normal 2 2 2 2 2 8 4 2 2" xfId="30474"/>
    <cellStyle name="Normal 2 2 2 2 2 8 4 3" xfId="22328"/>
    <cellStyle name="Normal 2 2 2 2 2 8 5" xfId="8879"/>
    <cellStyle name="Normal 2 2 2 2 2 8 5 2" xfId="25175"/>
    <cellStyle name="Normal 2 2 2 2 2 8 6" xfId="17029"/>
    <cellStyle name="Normal 2 2 2 2 2 9" xfId="1438"/>
    <cellStyle name="Normal 2 2 2 2 2 9 2" xfId="4084"/>
    <cellStyle name="Normal 2 2 2 2 2 9 2 2" xfId="12230"/>
    <cellStyle name="Normal 2 2 2 2 2 9 2 2 2" xfId="28526"/>
    <cellStyle name="Normal 2 2 2 2 2 9 2 3" xfId="20380"/>
    <cellStyle name="Normal 2 2 2 2 2 9 3" xfId="6737"/>
    <cellStyle name="Normal 2 2 2 2 2 9 3 2" xfId="14883"/>
    <cellStyle name="Normal 2 2 2 2 2 9 3 2 2" xfId="31179"/>
    <cellStyle name="Normal 2 2 2 2 2 9 3 3" xfId="23033"/>
    <cellStyle name="Normal 2 2 2 2 2 9 4" xfId="9584"/>
    <cellStyle name="Normal 2 2 2 2 2 9 4 2" xfId="25880"/>
    <cellStyle name="Normal 2 2 2 2 2 9 5" xfId="17734"/>
    <cellStyle name="Normal 2 2 2 2 3" xfId="38"/>
    <cellStyle name="Normal 2 2 2 2 3 10" xfId="5338"/>
    <cellStyle name="Normal 2 2 2 2 3 10 2" xfId="13484"/>
    <cellStyle name="Normal 2 2 2 2 3 10 2 2" xfId="29780"/>
    <cellStyle name="Normal 2 2 2 2 3 10 3" xfId="21634"/>
    <cellStyle name="Normal 2 2 2 2 3 11" xfId="8185"/>
    <cellStyle name="Normal 2 2 2 2 3 11 2" xfId="24481"/>
    <cellStyle name="Normal 2 2 2 2 3 12" xfId="16335"/>
    <cellStyle name="Normal 2 2 2 2 3 2" xfId="82"/>
    <cellStyle name="Normal 2 2 2 2 3 2 10" xfId="8229"/>
    <cellStyle name="Normal 2 2 2 2 3 2 10 2" xfId="24525"/>
    <cellStyle name="Normal 2 2 2 2 3 2 11" xfId="16379"/>
    <cellStyle name="Normal 2 2 2 2 3 2 2" xfId="172"/>
    <cellStyle name="Normal 2 2 2 2 3 2 2 2" xfId="516"/>
    <cellStyle name="Normal 2 2 2 2 3 2 2 2 2" xfId="1222"/>
    <cellStyle name="Normal 2 2 2 2 3 2 2 2 2 2" xfId="2632"/>
    <cellStyle name="Normal 2 2 2 2 3 2 2 2 2 2 2" xfId="5108"/>
    <cellStyle name="Normal 2 2 2 2 3 2 2 2 2 2 2 2" xfId="13254"/>
    <cellStyle name="Normal 2 2 2 2 3 2 2 2 2 2 2 2 2" xfId="29550"/>
    <cellStyle name="Normal 2 2 2 2 3 2 2 2 2 2 2 3" xfId="21404"/>
    <cellStyle name="Normal 2 2 2 2 3 2 2 2 2 2 3" xfId="7931"/>
    <cellStyle name="Normal 2 2 2 2 3 2 2 2 2 2 3 2" xfId="16077"/>
    <cellStyle name="Normal 2 2 2 2 3 2 2 2 2 2 3 2 2" xfId="32373"/>
    <cellStyle name="Normal 2 2 2 2 3 2 2 2 2 2 3 3" xfId="24227"/>
    <cellStyle name="Normal 2 2 2 2 3 2 2 2 2 2 4" xfId="10778"/>
    <cellStyle name="Normal 2 2 2 2 3 2 2 2 2 2 4 2" xfId="27074"/>
    <cellStyle name="Normal 2 2 2 2 3 2 2 2 2 2 5" xfId="18928"/>
    <cellStyle name="Normal 2 2 2 2 3 2 2 2 2 3" xfId="3890"/>
    <cellStyle name="Normal 2 2 2 2 3 2 2 2 2 3 2" xfId="12036"/>
    <cellStyle name="Normal 2 2 2 2 3 2 2 2 2 3 2 2" xfId="28332"/>
    <cellStyle name="Normal 2 2 2 2 3 2 2 2 2 3 3" xfId="20186"/>
    <cellStyle name="Normal 2 2 2 2 3 2 2 2 2 4" xfId="6521"/>
    <cellStyle name="Normal 2 2 2 2 3 2 2 2 2 4 2" xfId="14667"/>
    <cellStyle name="Normal 2 2 2 2 3 2 2 2 2 4 2 2" xfId="30963"/>
    <cellStyle name="Normal 2 2 2 2 3 2 2 2 2 4 3" xfId="22817"/>
    <cellStyle name="Normal 2 2 2 2 3 2 2 2 2 5" xfId="9368"/>
    <cellStyle name="Normal 2 2 2 2 3 2 2 2 2 5 2" xfId="25664"/>
    <cellStyle name="Normal 2 2 2 2 3 2 2 2 2 6" xfId="17518"/>
    <cellStyle name="Normal 2 2 2 2 3 2 2 2 3" xfId="1927"/>
    <cellStyle name="Normal 2 2 2 2 3 2 2 2 3 2" xfId="4499"/>
    <cellStyle name="Normal 2 2 2 2 3 2 2 2 3 2 2" xfId="12645"/>
    <cellStyle name="Normal 2 2 2 2 3 2 2 2 3 2 2 2" xfId="28941"/>
    <cellStyle name="Normal 2 2 2 2 3 2 2 2 3 2 3" xfId="20795"/>
    <cellStyle name="Normal 2 2 2 2 3 2 2 2 3 3" xfId="7226"/>
    <cellStyle name="Normal 2 2 2 2 3 2 2 2 3 3 2" xfId="15372"/>
    <cellStyle name="Normal 2 2 2 2 3 2 2 2 3 3 2 2" xfId="31668"/>
    <cellStyle name="Normal 2 2 2 2 3 2 2 2 3 3 3" xfId="23522"/>
    <cellStyle name="Normal 2 2 2 2 3 2 2 2 3 4" xfId="10073"/>
    <cellStyle name="Normal 2 2 2 2 3 2 2 2 3 4 2" xfId="26369"/>
    <cellStyle name="Normal 2 2 2 2 3 2 2 2 3 5" xfId="18223"/>
    <cellStyle name="Normal 2 2 2 2 3 2 2 2 4" xfId="3281"/>
    <cellStyle name="Normal 2 2 2 2 3 2 2 2 4 2" xfId="11427"/>
    <cellStyle name="Normal 2 2 2 2 3 2 2 2 4 2 2" xfId="27723"/>
    <cellStyle name="Normal 2 2 2 2 3 2 2 2 4 3" xfId="19577"/>
    <cellStyle name="Normal 2 2 2 2 3 2 2 2 5" xfId="5816"/>
    <cellStyle name="Normal 2 2 2 2 3 2 2 2 5 2" xfId="13962"/>
    <cellStyle name="Normal 2 2 2 2 3 2 2 2 5 2 2" xfId="30258"/>
    <cellStyle name="Normal 2 2 2 2 3 2 2 2 5 3" xfId="22112"/>
    <cellStyle name="Normal 2 2 2 2 3 2 2 2 6" xfId="8663"/>
    <cellStyle name="Normal 2 2 2 2 3 2 2 2 6 2" xfId="24959"/>
    <cellStyle name="Normal 2 2 2 2 3 2 2 2 7" xfId="16813"/>
    <cellStyle name="Normal 2 2 2 2 3 2 2 3" xfId="878"/>
    <cellStyle name="Normal 2 2 2 2 3 2 2 3 2" xfId="2288"/>
    <cellStyle name="Normal 2 2 2 2 3 2 2 3 2 2" xfId="4812"/>
    <cellStyle name="Normal 2 2 2 2 3 2 2 3 2 2 2" xfId="12958"/>
    <cellStyle name="Normal 2 2 2 2 3 2 2 3 2 2 2 2" xfId="29254"/>
    <cellStyle name="Normal 2 2 2 2 3 2 2 3 2 2 3" xfId="21108"/>
    <cellStyle name="Normal 2 2 2 2 3 2 2 3 2 3" xfId="7587"/>
    <cellStyle name="Normal 2 2 2 2 3 2 2 3 2 3 2" xfId="15733"/>
    <cellStyle name="Normal 2 2 2 2 3 2 2 3 2 3 2 2" xfId="32029"/>
    <cellStyle name="Normal 2 2 2 2 3 2 2 3 2 3 3" xfId="23883"/>
    <cellStyle name="Normal 2 2 2 2 3 2 2 3 2 4" xfId="10434"/>
    <cellStyle name="Normal 2 2 2 2 3 2 2 3 2 4 2" xfId="26730"/>
    <cellStyle name="Normal 2 2 2 2 3 2 2 3 2 5" xfId="18584"/>
    <cellStyle name="Normal 2 2 2 2 3 2 2 3 3" xfId="3594"/>
    <cellStyle name="Normal 2 2 2 2 3 2 2 3 3 2" xfId="11740"/>
    <cellStyle name="Normal 2 2 2 2 3 2 2 3 3 2 2" xfId="28036"/>
    <cellStyle name="Normal 2 2 2 2 3 2 2 3 3 3" xfId="19890"/>
    <cellStyle name="Normal 2 2 2 2 3 2 2 3 4" xfId="6177"/>
    <cellStyle name="Normal 2 2 2 2 3 2 2 3 4 2" xfId="14323"/>
    <cellStyle name="Normal 2 2 2 2 3 2 2 3 4 2 2" xfId="30619"/>
    <cellStyle name="Normal 2 2 2 2 3 2 2 3 4 3" xfId="22473"/>
    <cellStyle name="Normal 2 2 2 2 3 2 2 3 5" xfId="9024"/>
    <cellStyle name="Normal 2 2 2 2 3 2 2 3 5 2" xfId="25320"/>
    <cellStyle name="Normal 2 2 2 2 3 2 2 3 6" xfId="17174"/>
    <cellStyle name="Normal 2 2 2 2 3 2 2 4" xfId="1583"/>
    <cellStyle name="Normal 2 2 2 2 3 2 2 4 2" xfId="4203"/>
    <cellStyle name="Normal 2 2 2 2 3 2 2 4 2 2" xfId="12349"/>
    <cellStyle name="Normal 2 2 2 2 3 2 2 4 2 2 2" xfId="28645"/>
    <cellStyle name="Normal 2 2 2 2 3 2 2 4 2 3" xfId="20499"/>
    <cellStyle name="Normal 2 2 2 2 3 2 2 4 3" xfId="6882"/>
    <cellStyle name="Normal 2 2 2 2 3 2 2 4 3 2" xfId="15028"/>
    <cellStyle name="Normal 2 2 2 2 3 2 2 4 3 2 2" xfId="31324"/>
    <cellStyle name="Normal 2 2 2 2 3 2 2 4 3 3" xfId="23178"/>
    <cellStyle name="Normal 2 2 2 2 3 2 2 4 4" xfId="9729"/>
    <cellStyle name="Normal 2 2 2 2 3 2 2 4 4 2" xfId="26025"/>
    <cellStyle name="Normal 2 2 2 2 3 2 2 4 5" xfId="17879"/>
    <cellStyle name="Normal 2 2 2 2 3 2 2 5" xfId="2985"/>
    <cellStyle name="Normal 2 2 2 2 3 2 2 5 2" xfId="11131"/>
    <cellStyle name="Normal 2 2 2 2 3 2 2 5 2 2" xfId="27427"/>
    <cellStyle name="Normal 2 2 2 2 3 2 2 5 3" xfId="19281"/>
    <cellStyle name="Normal 2 2 2 2 3 2 2 6" xfId="5472"/>
    <cellStyle name="Normal 2 2 2 2 3 2 2 6 2" xfId="13618"/>
    <cellStyle name="Normal 2 2 2 2 3 2 2 6 2 2" xfId="29914"/>
    <cellStyle name="Normal 2 2 2 2 3 2 2 6 3" xfId="21768"/>
    <cellStyle name="Normal 2 2 2 2 3 2 2 7" xfId="8319"/>
    <cellStyle name="Normal 2 2 2 2 3 2 2 7 2" xfId="24615"/>
    <cellStyle name="Normal 2 2 2 2 3 2 2 8" xfId="16469"/>
    <cellStyle name="Normal 2 2 2 2 3 2 3" xfId="248"/>
    <cellStyle name="Normal 2 2 2 2 3 2 3 2" xfId="592"/>
    <cellStyle name="Normal 2 2 2 2 3 2 3 2 2" xfId="1298"/>
    <cellStyle name="Normal 2 2 2 2 3 2 3 2 2 2" xfId="2708"/>
    <cellStyle name="Normal 2 2 2 2 3 2 3 2 2 2 2" xfId="5182"/>
    <cellStyle name="Normal 2 2 2 2 3 2 3 2 2 2 2 2" xfId="13328"/>
    <cellStyle name="Normal 2 2 2 2 3 2 3 2 2 2 2 2 2" xfId="29624"/>
    <cellStyle name="Normal 2 2 2 2 3 2 3 2 2 2 2 3" xfId="21478"/>
    <cellStyle name="Normal 2 2 2 2 3 2 3 2 2 2 3" xfId="8007"/>
    <cellStyle name="Normal 2 2 2 2 3 2 3 2 2 2 3 2" xfId="16153"/>
    <cellStyle name="Normal 2 2 2 2 3 2 3 2 2 2 3 2 2" xfId="32449"/>
    <cellStyle name="Normal 2 2 2 2 3 2 3 2 2 2 3 3" xfId="24303"/>
    <cellStyle name="Normal 2 2 2 2 3 2 3 2 2 2 4" xfId="10854"/>
    <cellStyle name="Normal 2 2 2 2 3 2 3 2 2 2 4 2" xfId="27150"/>
    <cellStyle name="Normal 2 2 2 2 3 2 3 2 2 2 5" xfId="19004"/>
    <cellStyle name="Normal 2 2 2 2 3 2 3 2 2 3" xfId="3964"/>
    <cellStyle name="Normal 2 2 2 2 3 2 3 2 2 3 2" xfId="12110"/>
    <cellStyle name="Normal 2 2 2 2 3 2 3 2 2 3 2 2" xfId="28406"/>
    <cellStyle name="Normal 2 2 2 2 3 2 3 2 2 3 3" xfId="20260"/>
    <cellStyle name="Normal 2 2 2 2 3 2 3 2 2 4" xfId="6597"/>
    <cellStyle name="Normal 2 2 2 2 3 2 3 2 2 4 2" xfId="14743"/>
    <cellStyle name="Normal 2 2 2 2 3 2 3 2 2 4 2 2" xfId="31039"/>
    <cellStyle name="Normal 2 2 2 2 3 2 3 2 2 4 3" xfId="22893"/>
    <cellStyle name="Normal 2 2 2 2 3 2 3 2 2 5" xfId="9444"/>
    <cellStyle name="Normal 2 2 2 2 3 2 3 2 2 5 2" xfId="25740"/>
    <cellStyle name="Normal 2 2 2 2 3 2 3 2 2 6" xfId="17594"/>
    <cellStyle name="Normal 2 2 2 2 3 2 3 2 3" xfId="2003"/>
    <cellStyle name="Normal 2 2 2 2 3 2 3 2 3 2" xfId="4573"/>
    <cellStyle name="Normal 2 2 2 2 3 2 3 2 3 2 2" xfId="12719"/>
    <cellStyle name="Normal 2 2 2 2 3 2 3 2 3 2 2 2" xfId="29015"/>
    <cellStyle name="Normal 2 2 2 2 3 2 3 2 3 2 3" xfId="20869"/>
    <cellStyle name="Normal 2 2 2 2 3 2 3 2 3 3" xfId="7302"/>
    <cellStyle name="Normal 2 2 2 2 3 2 3 2 3 3 2" xfId="15448"/>
    <cellStyle name="Normal 2 2 2 2 3 2 3 2 3 3 2 2" xfId="31744"/>
    <cellStyle name="Normal 2 2 2 2 3 2 3 2 3 3 3" xfId="23598"/>
    <cellStyle name="Normal 2 2 2 2 3 2 3 2 3 4" xfId="10149"/>
    <cellStyle name="Normal 2 2 2 2 3 2 3 2 3 4 2" xfId="26445"/>
    <cellStyle name="Normal 2 2 2 2 3 2 3 2 3 5" xfId="18299"/>
    <cellStyle name="Normal 2 2 2 2 3 2 3 2 4" xfId="3355"/>
    <cellStyle name="Normal 2 2 2 2 3 2 3 2 4 2" xfId="11501"/>
    <cellStyle name="Normal 2 2 2 2 3 2 3 2 4 2 2" xfId="27797"/>
    <cellStyle name="Normal 2 2 2 2 3 2 3 2 4 3" xfId="19651"/>
    <cellStyle name="Normal 2 2 2 2 3 2 3 2 5" xfId="5892"/>
    <cellStyle name="Normal 2 2 2 2 3 2 3 2 5 2" xfId="14038"/>
    <cellStyle name="Normal 2 2 2 2 3 2 3 2 5 2 2" xfId="30334"/>
    <cellStyle name="Normal 2 2 2 2 3 2 3 2 5 3" xfId="22188"/>
    <cellStyle name="Normal 2 2 2 2 3 2 3 2 6" xfId="8739"/>
    <cellStyle name="Normal 2 2 2 2 3 2 3 2 6 2" xfId="25035"/>
    <cellStyle name="Normal 2 2 2 2 3 2 3 2 7" xfId="16889"/>
    <cellStyle name="Normal 2 2 2 2 3 2 3 3" xfId="954"/>
    <cellStyle name="Normal 2 2 2 2 3 2 3 3 2" xfId="2364"/>
    <cellStyle name="Normal 2 2 2 2 3 2 3 3 2 2" xfId="4886"/>
    <cellStyle name="Normal 2 2 2 2 3 2 3 3 2 2 2" xfId="13032"/>
    <cellStyle name="Normal 2 2 2 2 3 2 3 3 2 2 2 2" xfId="29328"/>
    <cellStyle name="Normal 2 2 2 2 3 2 3 3 2 2 3" xfId="21182"/>
    <cellStyle name="Normal 2 2 2 2 3 2 3 3 2 3" xfId="7663"/>
    <cellStyle name="Normal 2 2 2 2 3 2 3 3 2 3 2" xfId="15809"/>
    <cellStyle name="Normal 2 2 2 2 3 2 3 3 2 3 2 2" xfId="32105"/>
    <cellStyle name="Normal 2 2 2 2 3 2 3 3 2 3 3" xfId="23959"/>
    <cellStyle name="Normal 2 2 2 2 3 2 3 3 2 4" xfId="10510"/>
    <cellStyle name="Normal 2 2 2 2 3 2 3 3 2 4 2" xfId="26806"/>
    <cellStyle name="Normal 2 2 2 2 3 2 3 3 2 5" xfId="18660"/>
    <cellStyle name="Normal 2 2 2 2 3 2 3 3 3" xfId="3668"/>
    <cellStyle name="Normal 2 2 2 2 3 2 3 3 3 2" xfId="11814"/>
    <cellStyle name="Normal 2 2 2 2 3 2 3 3 3 2 2" xfId="28110"/>
    <cellStyle name="Normal 2 2 2 2 3 2 3 3 3 3" xfId="19964"/>
    <cellStyle name="Normal 2 2 2 2 3 2 3 3 4" xfId="6253"/>
    <cellStyle name="Normal 2 2 2 2 3 2 3 3 4 2" xfId="14399"/>
    <cellStyle name="Normal 2 2 2 2 3 2 3 3 4 2 2" xfId="30695"/>
    <cellStyle name="Normal 2 2 2 2 3 2 3 3 4 3" xfId="22549"/>
    <cellStyle name="Normal 2 2 2 2 3 2 3 3 5" xfId="9100"/>
    <cellStyle name="Normal 2 2 2 2 3 2 3 3 5 2" xfId="25396"/>
    <cellStyle name="Normal 2 2 2 2 3 2 3 3 6" xfId="17250"/>
    <cellStyle name="Normal 2 2 2 2 3 2 3 4" xfId="1659"/>
    <cellStyle name="Normal 2 2 2 2 3 2 3 4 2" xfId="4277"/>
    <cellStyle name="Normal 2 2 2 2 3 2 3 4 2 2" xfId="12423"/>
    <cellStyle name="Normal 2 2 2 2 3 2 3 4 2 2 2" xfId="28719"/>
    <cellStyle name="Normal 2 2 2 2 3 2 3 4 2 3" xfId="20573"/>
    <cellStyle name="Normal 2 2 2 2 3 2 3 4 3" xfId="6958"/>
    <cellStyle name="Normal 2 2 2 2 3 2 3 4 3 2" xfId="15104"/>
    <cellStyle name="Normal 2 2 2 2 3 2 3 4 3 2 2" xfId="31400"/>
    <cellStyle name="Normal 2 2 2 2 3 2 3 4 3 3" xfId="23254"/>
    <cellStyle name="Normal 2 2 2 2 3 2 3 4 4" xfId="9805"/>
    <cellStyle name="Normal 2 2 2 2 3 2 3 4 4 2" xfId="26101"/>
    <cellStyle name="Normal 2 2 2 2 3 2 3 4 5" xfId="17955"/>
    <cellStyle name="Normal 2 2 2 2 3 2 3 5" xfId="3059"/>
    <cellStyle name="Normal 2 2 2 2 3 2 3 5 2" xfId="11205"/>
    <cellStyle name="Normal 2 2 2 2 3 2 3 5 2 2" xfId="27501"/>
    <cellStyle name="Normal 2 2 2 2 3 2 3 5 3" xfId="19355"/>
    <cellStyle name="Normal 2 2 2 2 3 2 3 6" xfId="5548"/>
    <cellStyle name="Normal 2 2 2 2 3 2 3 6 2" xfId="13694"/>
    <cellStyle name="Normal 2 2 2 2 3 2 3 6 2 2" xfId="29990"/>
    <cellStyle name="Normal 2 2 2 2 3 2 3 6 3" xfId="21844"/>
    <cellStyle name="Normal 2 2 2 2 3 2 3 7" xfId="8395"/>
    <cellStyle name="Normal 2 2 2 2 3 2 3 7 2" xfId="24691"/>
    <cellStyle name="Normal 2 2 2 2 3 2 3 8" xfId="16545"/>
    <cellStyle name="Normal 2 2 2 2 3 2 4" xfId="336"/>
    <cellStyle name="Normal 2 2 2 2 3 2 4 2" xfId="680"/>
    <cellStyle name="Normal 2 2 2 2 3 2 4 2 2" xfId="1386"/>
    <cellStyle name="Normal 2 2 2 2 3 2 4 2 2 2" xfId="2796"/>
    <cellStyle name="Normal 2 2 2 2 3 2 4 2 2 2 2" xfId="5256"/>
    <cellStyle name="Normal 2 2 2 2 3 2 4 2 2 2 2 2" xfId="13402"/>
    <cellStyle name="Normal 2 2 2 2 3 2 4 2 2 2 2 2 2" xfId="29698"/>
    <cellStyle name="Normal 2 2 2 2 3 2 4 2 2 2 2 3" xfId="21552"/>
    <cellStyle name="Normal 2 2 2 2 3 2 4 2 2 2 3" xfId="8095"/>
    <cellStyle name="Normal 2 2 2 2 3 2 4 2 2 2 3 2" xfId="16241"/>
    <cellStyle name="Normal 2 2 2 2 3 2 4 2 2 2 3 2 2" xfId="32537"/>
    <cellStyle name="Normal 2 2 2 2 3 2 4 2 2 2 3 3" xfId="24391"/>
    <cellStyle name="Normal 2 2 2 2 3 2 4 2 2 2 4" xfId="10942"/>
    <cellStyle name="Normal 2 2 2 2 3 2 4 2 2 2 4 2" xfId="27238"/>
    <cellStyle name="Normal 2 2 2 2 3 2 4 2 2 2 5" xfId="19092"/>
    <cellStyle name="Normal 2 2 2 2 3 2 4 2 2 3" xfId="4038"/>
    <cellStyle name="Normal 2 2 2 2 3 2 4 2 2 3 2" xfId="12184"/>
    <cellStyle name="Normal 2 2 2 2 3 2 4 2 2 3 2 2" xfId="28480"/>
    <cellStyle name="Normal 2 2 2 2 3 2 4 2 2 3 3" xfId="20334"/>
    <cellStyle name="Normal 2 2 2 2 3 2 4 2 2 4" xfId="6685"/>
    <cellStyle name="Normal 2 2 2 2 3 2 4 2 2 4 2" xfId="14831"/>
    <cellStyle name="Normal 2 2 2 2 3 2 4 2 2 4 2 2" xfId="31127"/>
    <cellStyle name="Normal 2 2 2 2 3 2 4 2 2 4 3" xfId="22981"/>
    <cellStyle name="Normal 2 2 2 2 3 2 4 2 2 5" xfId="9532"/>
    <cellStyle name="Normal 2 2 2 2 3 2 4 2 2 5 2" xfId="25828"/>
    <cellStyle name="Normal 2 2 2 2 3 2 4 2 2 6" xfId="17682"/>
    <cellStyle name="Normal 2 2 2 2 3 2 4 2 3" xfId="2091"/>
    <cellStyle name="Normal 2 2 2 2 3 2 4 2 3 2" xfId="4647"/>
    <cellStyle name="Normal 2 2 2 2 3 2 4 2 3 2 2" xfId="12793"/>
    <cellStyle name="Normal 2 2 2 2 3 2 4 2 3 2 2 2" xfId="29089"/>
    <cellStyle name="Normal 2 2 2 2 3 2 4 2 3 2 3" xfId="20943"/>
    <cellStyle name="Normal 2 2 2 2 3 2 4 2 3 3" xfId="7390"/>
    <cellStyle name="Normal 2 2 2 2 3 2 4 2 3 3 2" xfId="15536"/>
    <cellStyle name="Normal 2 2 2 2 3 2 4 2 3 3 2 2" xfId="31832"/>
    <cellStyle name="Normal 2 2 2 2 3 2 4 2 3 3 3" xfId="23686"/>
    <cellStyle name="Normal 2 2 2 2 3 2 4 2 3 4" xfId="10237"/>
    <cellStyle name="Normal 2 2 2 2 3 2 4 2 3 4 2" xfId="26533"/>
    <cellStyle name="Normal 2 2 2 2 3 2 4 2 3 5" xfId="18387"/>
    <cellStyle name="Normal 2 2 2 2 3 2 4 2 4" xfId="3429"/>
    <cellStyle name="Normal 2 2 2 2 3 2 4 2 4 2" xfId="11575"/>
    <cellStyle name="Normal 2 2 2 2 3 2 4 2 4 2 2" xfId="27871"/>
    <cellStyle name="Normal 2 2 2 2 3 2 4 2 4 3" xfId="19725"/>
    <cellStyle name="Normal 2 2 2 2 3 2 4 2 5" xfId="5980"/>
    <cellStyle name="Normal 2 2 2 2 3 2 4 2 5 2" xfId="14126"/>
    <cellStyle name="Normal 2 2 2 2 3 2 4 2 5 2 2" xfId="30422"/>
    <cellStyle name="Normal 2 2 2 2 3 2 4 2 5 3" xfId="22276"/>
    <cellStyle name="Normal 2 2 2 2 3 2 4 2 6" xfId="8827"/>
    <cellStyle name="Normal 2 2 2 2 3 2 4 2 6 2" xfId="25123"/>
    <cellStyle name="Normal 2 2 2 2 3 2 4 2 7" xfId="16977"/>
    <cellStyle name="Normal 2 2 2 2 3 2 4 3" xfId="1042"/>
    <cellStyle name="Normal 2 2 2 2 3 2 4 3 2" xfId="2452"/>
    <cellStyle name="Normal 2 2 2 2 3 2 4 3 2 2" xfId="4960"/>
    <cellStyle name="Normal 2 2 2 2 3 2 4 3 2 2 2" xfId="13106"/>
    <cellStyle name="Normal 2 2 2 2 3 2 4 3 2 2 2 2" xfId="29402"/>
    <cellStyle name="Normal 2 2 2 2 3 2 4 3 2 2 3" xfId="21256"/>
    <cellStyle name="Normal 2 2 2 2 3 2 4 3 2 3" xfId="7751"/>
    <cellStyle name="Normal 2 2 2 2 3 2 4 3 2 3 2" xfId="15897"/>
    <cellStyle name="Normal 2 2 2 2 3 2 4 3 2 3 2 2" xfId="32193"/>
    <cellStyle name="Normal 2 2 2 2 3 2 4 3 2 3 3" xfId="24047"/>
    <cellStyle name="Normal 2 2 2 2 3 2 4 3 2 4" xfId="10598"/>
    <cellStyle name="Normal 2 2 2 2 3 2 4 3 2 4 2" xfId="26894"/>
    <cellStyle name="Normal 2 2 2 2 3 2 4 3 2 5" xfId="18748"/>
    <cellStyle name="Normal 2 2 2 2 3 2 4 3 3" xfId="3742"/>
    <cellStyle name="Normal 2 2 2 2 3 2 4 3 3 2" xfId="11888"/>
    <cellStyle name="Normal 2 2 2 2 3 2 4 3 3 2 2" xfId="28184"/>
    <cellStyle name="Normal 2 2 2 2 3 2 4 3 3 3" xfId="20038"/>
    <cellStyle name="Normal 2 2 2 2 3 2 4 3 4" xfId="6341"/>
    <cellStyle name="Normal 2 2 2 2 3 2 4 3 4 2" xfId="14487"/>
    <cellStyle name="Normal 2 2 2 2 3 2 4 3 4 2 2" xfId="30783"/>
    <cellStyle name="Normal 2 2 2 2 3 2 4 3 4 3" xfId="22637"/>
    <cellStyle name="Normal 2 2 2 2 3 2 4 3 5" xfId="9188"/>
    <cellStyle name="Normal 2 2 2 2 3 2 4 3 5 2" xfId="25484"/>
    <cellStyle name="Normal 2 2 2 2 3 2 4 3 6" xfId="17338"/>
    <cellStyle name="Normal 2 2 2 2 3 2 4 4" xfId="1747"/>
    <cellStyle name="Normal 2 2 2 2 3 2 4 4 2" xfId="4351"/>
    <cellStyle name="Normal 2 2 2 2 3 2 4 4 2 2" xfId="12497"/>
    <cellStyle name="Normal 2 2 2 2 3 2 4 4 2 2 2" xfId="28793"/>
    <cellStyle name="Normal 2 2 2 2 3 2 4 4 2 3" xfId="20647"/>
    <cellStyle name="Normal 2 2 2 2 3 2 4 4 3" xfId="7046"/>
    <cellStyle name="Normal 2 2 2 2 3 2 4 4 3 2" xfId="15192"/>
    <cellStyle name="Normal 2 2 2 2 3 2 4 4 3 2 2" xfId="31488"/>
    <cellStyle name="Normal 2 2 2 2 3 2 4 4 3 3" xfId="23342"/>
    <cellStyle name="Normal 2 2 2 2 3 2 4 4 4" xfId="9893"/>
    <cellStyle name="Normal 2 2 2 2 3 2 4 4 4 2" xfId="26189"/>
    <cellStyle name="Normal 2 2 2 2 3 2 4 4 5" xfId="18043"/>
    <cellStyle name="Normal 2 2 2 2 3 2 4 5" xfId="3133"/>
    <cellStyle name="Normal 2 2 2 2 3 2 4 5 2" xfId="11279"/>
    <cellStyle name="Normal 2 2 2 2 3 2 4 5 2 2" xfId="27575"/>
    <cellStyle name="Normal 2 2 2 2 3 2 4 5 3" xfId="19429"/>
    <cellStyle name="Normal 2 2 2 2 3 2 4 6" xfId="5636"/>
    <cellStyle name="Normal 2 2 2 2 3 2 4 6 2" xfId="13782"/>
    <cellStyle name="Normal 2 2 2 2 3 2 4 6 2 2" xfId="30078"/>
    <cellStyle name="Normal 2 2 2 2 3 2 4 6 3" xfId="21932"/>
    <cellStyle name="Normal 2 2 2 2 3 2 4 7" xfId="8483"/>
    <cellStyle name="Normal 2 2 2 2 3 2 4 7 2" xfId="24779"/>
    <cellStyle name="Normal 2 2 2 2 3 2 4 8" xfId="16633"/>
    <cellStyle name="Normal 2 2 2 2 3 2 5" xfId="426"/>
    <cellStyle name="Normal 2 2 2 2 3 2 5 2" xfId="1132"/>
    <cellStyle name="Normal 2 2 2 2 3 2 5 2 2" xfId="2542"/>
    <cellStyle name="Normal 2 2 2 2 3 2 5 2 2 2" xfId="5034"/>
    <cellStyle name="Normal 2 2 2 2 3 2 5 2 2 2 2" xfId="13180"/>
    <cellStyle name="Normal 2 2 2 2 3 2 5 2 2 2 2 2" xfId="29476"/>
    <cellStyle name="Normal 2 2 2 2 3 2 5 2 2 2 3" xfId="21330"/>
    <cellStyle name="Normal 2 2 2 2 3 2 5 2 2 3" xfId="7841"/>
    <cellStyle name="Normal 2 2 2 2 3 2 5 2 2 3 2" xfId="15987"/>
    <cellStyle name="Normal 2 2 2 2 3 2 5 2 2 3 2 2" xfId="32283"/>
    <cellStyle name="Normal 2 2 2 2 3 2 5 2 2 3 3" xfId="24137"/>
    <cellStyle name="Normal 2 2 2 2 3 2 5 2 2 4" xfId="10688"/>
    <cellStyle name="Normal 2 2 2 2 3 2 5 2 2 4 2" xfId="26984"/>
    <cellStyle name="Normal 2 2 2 2 3 2 5 2 2 5" xfId="18838"/>
    <cellStyle name="Normal 2 2 2 2 3 2 5 2 3" xfId="3816"/>
    <cellStyle name="Normal 2 2 2 2 3 2 5 2 3 2" xfId="11962"/>
    <cellStyle name="Normal 2 2 2 2 3 2 5 2 3 2 2" xfId="28258"/>
    <cellStyle name="Normal 2 2 2 2 3 2 5 2 3 3" xfId="20112"/>
    <cellStyle name="Normal 2 2 2 2 3 2 5 2 4" xfId="6431"/>
    <cellStyle name="Normal 2 2 2 2 3 2 5 2 4 2" xfId="14577"/>
    <cellStyle name="Normal 2 2 2 2 3 2 5 2 4 2 2" xfId="30873"/>
    <cellStyle name="Normal 2 2 2 2 3 2 5 2 4 3" xfId="22727"/>
    <cellStyle name="Normal 2 2 2 2 3 2 5 2 5" xfId="9278"/>
    <cellStyle name="Normal 2 2 2 2 3 2 5 2 5 2" xfId="25574"/>
    <cellStyle name="Normal 2 2 2 2 3 2 5 2 6" xfId="17428"/>
    <cellStyle name="Normal 2 2 2 2 3 2 5 3" xfId="1837"/>
    <cellStyle name="Normal 2 2 2 2 3 2 5 3 2" xfId="4425"/>
    <cellStyle name="Normal 2 2 2 2 3 2 5 3 2 2" xfId="12571"/>
    <cellStyle name="Normal 2 2 2 2 3 2 5 3 2 2 2" xfId="28867"/>
    <cellStyle name="Normal 2 2 2 2 3 2 5 3 2 3" xfId="20721"/>
    <cellStyle name="Normal 2 2 2 2 3 2 5 3 3" xfId="7136"/>
    <cellStyle name="Normal 2 2 2 2 3 2 5 3 3 2" xfId="15282"/>
    <cellStyle name="Normal 2 2 2 2 3 2 5 3 3 2 2" xfId="31578"/>
    <cellStyle name="Normal 2 2 2 2 3 2 5 3 3 3" xfId="23432"/>
    <cellStyle name="Normal 2 2 2 2 3 2 5 3 4" xfId="9983"/>
    <cellStyle name="Normal 2 2 2 2 3 2 5 3 4 2" xfId="26279"/>
    <cellStyle name="Normal 2 2 2 2 3 2 5 3 5" xfId="18133"/>
    <cellStyle name="Normal 2 2 2 2 3 2 5 4" xfId="3207"/>
    <cellStyle name="Normal 2 2 2 2 3 2 5 4 2" xfId="11353"/>
    <cellStyle name="Normal 2 2 2 2 3 2 5 4 2 2" xfId="27649"/>
    <cellStyle name="Normal 2 2 2 2 3 2 5 4 3" xfId="19503"/>
    <cellStyle name="Normal 2 2 2 2 3 2 5 5" xfId="5726"/>
    <cellStyle name="Normal 2 2 2 2 3 2 5 5 2" xfId="13872"/>
    <cellStyle name="Normal 2 2 2 2 3 2 5 5 2 2" xfId="30168"/>
    <cellStyle name="Normal 2 2 2 2 3 2 5 5 3" xfId="22022"/>
    <cellStyle name="Normal 2 2 2 2 3 2 5 6" xfId="8573"/>
    <cellStyle name="Normal 2 2 2 2 3 2 5 6 2" xfId="24869"/>
    <cellStyle name="Normal 2 2 2 2 3 2 5 7" xfId="16723"/>
    <cellStyle name="Normal 2 2 2 2 3 2 6" xfId="788"/>
    <cellStyle name="Normal 2 2 2 2 3 2 6 2" xfId="2198"/>
    <cellStyle name="Normal 2 2 2 2 3 2 6 2 2" xfId="4738"/>
    <cellStyle name="Normal 2 2 2 2 3 2 6 2 2 2" xfId="12884"/>
    <cellStyle name="Normal 2 2 2 2 3 2 6 2 2 2 2" xfId="29180"/>
    <cellStyle name="Normal 2 2 2 2 3 2 6 2 2 3" xfId="21034"/>
    <cellStyle name="Normal 2 2 2 2 3 2 6 2 3" xfId="7497"/>
    <cellStyle name="Normal 2 2 2 2 3 2 6 2 3 2" xfId="15643"/>
    <cellStyle name="Normal 2 2 2 2 3 2 6 2 3 2 2" xfId="31939"/>
    <cellStyle name="Normal 2 2 2 2 3 2 6 2 3 3" xfId="23793"/>
    <cellStyle name="Normal 2 2 2 2 3 2 6 2 4" xfId="10344"/>
    <cellStyle name="Normal 2 2 2 2 3 2 6 2 4 2" xfId="26640"/>
    <cellStyle name="Normal 2 2 2 2 3 2 6 2 5" xfId="18494"/>
    <cellStyle name="Normal 2 2 2 2 3 2 6 3" xfId="3520"/>
    <cellStyle name="Normal 2 2 2 2 3 2 6 3 2" xfId="11666"/>
    <cellStyle name="Normal 2 2 2 2 3 2 6 3 2 2" xfId="27962"/>
    <cellStyle name="Normal 2 2 2 2 3 2 6 3 3" xfId="19816"/>
    <cellStyle name="Normal 2 2 2 2 3 2 6 4" xfId="6087"/>
    <cellStyle name="Normal 2 2 2 2 3 2 6 4 2" xfId="14233"/>
    <cellStyle name="Normal 2 2 2 2 3 2 6 4 2 2" xfId="30529"/>
    <cellStyle name="Normal 2 2 2 2 3 2 6 4 3" xfId="22383"/>
    <cellStyle name="Normal 2 2 2 2 3 2 6 5" xfId="8934"/>
    <cellStyle name="Normal 2 2 2 2 3 2 6 5 2" xfId="25230"/>
    <cellStyle name="Normal 2 2 2 2 3 2 6 6" xfId="17084"/>
    <cellStyle name="Normal 2 2 2 2 3 2 7" xfId="1493"/>
    <cellStyle name="Normal 2 2 2 2 3 2 7 2" xfId="4129"/>
    <cellStyle name="Normal 2 2 2 2 3 2 7 2 2" xfId="12275"/>
    <cellStyle name="Normal 2 2 2 2 3 2 7 2 2 2" xfId="28571"/>
    <cellStyle name="Normal 2 2 2 2 3 2 7 2 3" xfId="20425"/>
    <cellStyle name="Normal 2 2 2 2 3 2 7 3" xfId="6792"/>
    <cellStyle name="Normal 2 2 2 2 3 2 7 3 2" xfId="14938"/>
    <cellStyle name="Normal 2 2 2 2 3 2 7 3 2 2" xfId="31234"/>
    <cellStyle name="Normal 2 2 2 2 3 2 7 3 3" xfId="23088"/>
    <cellStyle name="Normal 2 2 2 2 3 2 7 4" xfId="9639"/>
    <cellStyle name="Normal 2 2 2 2 3 2 7 4 2" xfId="25935"/>
    <cellStyle name="Normal 2 2 2 2 3 2 7 5" xfId="17789"/>
    <cellStyle name="Normal 2 2 2 2 3 2 8" xfId="2911"/>
    <cellStyle name="Normal 2 2 2 2 3 2 8 2" xfId="11057"/>
    <cellStyle name="Normal 2 2 2 2 3 2 8 2 2" xfId="27353"/>
    <cellStyle name="Normal 2 2 2 2 3 2 8 3" xfId="19207"/>
    <cellStyle name="Normal 2 2 2 2 3 2 9" xfId="5382"/>
    <cellStyle name="Normal 2 2 2 2 3 2 9 2" xfId="13528"/>
    <cellStyle name="Normal 2 2 2 2 3 2 9 2 2" xfId="29824"/>
    <cellStyle name="Normal 2 2 2 2 3 2 9 3" xfId="21678"/>
    <cellStyle name="Normal 2 2 2 2 3 3" xfId="128"/>
    <cellStyle name="Normal 2 2 2 2 3 3 2" xfId="472"/>
    <cellStyle name="Normal 2 2 2 2 3 3 2 2" xfId="1178"/>
    <cellStyle name="Normal 2 2 2 2 3 3 2 2 2" xfId="2588"/>
    <cellStyle name="Normal 2 2 2 2 3 3 2 2 2 2" xfId="5072"/>
    <cellStyle name="Normal 2 2 2 2 3 3 2 2 2 2 2" xfId="13218"/>
    <cellStyle name="Normal 2 2 2 2 3 3 2 2 2 2 2 2" xfId="29514"/>
    <cellStyle name="Normal 2 2 2 2 3 3 2 2 2 2 3" xfId="21368"/>
    <cellStyle name="Normal 2 2 2 2 3 3 2 2 2 3" xfId="7887"/>
    <cellStyle name="Normal 2 2 2 2 3 3 2 2 2 3 2" xfId="16033"/>
    <cellStyle name="Normal 2 2 2 2 3 3 2 2 2 3 2 2" xfId="32329"/>
    <cellStyle name="Normal 2 2 2 2 3 3 2 2 2 3 3" xfId="24183"/>
    <cellStyle name="Normal 2 2 2 2 3 3 2 2 2 4" xfId="10734"/>
    <cellStyle name="Normal 2 2 2 2 3 3 2 2 2 4 2" xfId="27030"/>
    <cellStyle name="Normal 2 2 2 2 3 3 2 2 2 5" xfId="18884"/>
    <cellStyle name="Normal 2 2 2 2 3 3 2 2 3" xfId="3854"/>
    <cellStyle name="Normal 2 2 2 2 3 3 2 2 3 2" xfId="12000"/>
    <cellStyle name="Normal 2 2 2 2 3 3 2 2 3 2 2" xfId="28296"/>
    <cellStyle name="Normal 2 2 2 2 3 3 2 2 3 3" xfId="20150"/>
    <cellStyle name="Normal 2 2 2 2 3 3 2 2 4" xfId="6477"/>
    <cellStyle name="Normal 2 2 2 2 3 3 2 2 4 2" xfId="14623"/>
    <cellStyle name="Normal 2 2 2 2 3 3 2 2 4 2 2" xfId="30919"/>
    <cellStyle name="Normal 2 2 2 2 3 3 2 2 4 3" xfId="22773"/>
    <cellStyle name="Normal 2 2 2 2 3 3 2 2 5" xfId="9324"/>
    <cellStyle name="Normal 2 2 2 2 3 3 2 2 5 2" xfId="25620"/>
    <cellStyle name="Normal 2 2 2 2 3 3 2 2 6" xfId="17474"/>
    <cellStyle name="Normal 2 2 2 2 3 3 2 3" xfId="1883"/>
    <cellStyle name="Normal 2 2 2 2 3 3 2 3 2" xfId="4463"/>
    <cellStyle name="Normal 2 2 2 2 3 3 2 3 2 2" xfId="12609"/>
    <cellStyle name="Normal 2 2 2 2 3 3 2 3 2 2 2" xfId="28905"/>
    <cellStyle name="Normal 2 2 2 2 3 3 2 3 2 3" xfId="20759"/>
    <cellStyle name="Normal 2 2 2 2 3 3 2 3 3" xfId="7182"/>
    <cellStyle name="Normal 2 2 2 2 3 3 2 3 3 2" xfId="15328"/>
    <cellStyle name="Normal 2 2 2 2 3 3 2 3 3 2 2" xfId="31624"/>
    <cellStyle name="Normal 2 2 2 2 3 3 2 3 3 3" xfId="23478"/>
    <cellStyle name="Normal 2 2 2 2 3 3 2 3 4" xfId="10029"/>
    <cellStyle name="Normal 2 2 2 2 3 3 2 3 4 2" xfId="26325"/>
    <cellStyle name="Normal 2 2 2 2 3 3 2 3 5" xfId="18179"/>
    <cellStyle name="Normal 2 2 2 2 3 3 2 4" xfId="3245"/>
    <cellStyle name="Normal 2 2 2 2 3 3 2 4 2" xfId="11391"/>
    <cellStyle name="Normal 2 2 2 2 3 3 2 4 2 2" xfId="27687"/>
    <cellStyle name="Normal 2 2 2 2 3 3 2 4 3" xfId="19541"/>
    <cellStyle name="Normal 2 2 2 2 3 3 2 5" xfId="5772"/>
    <cellStyle name="Normal 2 2 2 2 3 3 2 5 2" xfId="13918"/>
    <cellStyle name="Normal 2 2 2 2 3 3 2 5 2 2" xfId="30214"/>
    <cellStyle name="Normal 2 2 2 2 3 3 2 5 3" xfId="22068"/>
    <cellStyle name="Normal 2 2 2 2 3 3 2 6" xfId="8619"/>
    <cellStyle name="Normal 2 2 2 2 3 3 2 6 2" xfId="24915"/>
    <cellStyle name="Normal 2 2 2 2 3 3 2 7" xfId="16769"/>
    <cellStyle name="Normal 2 2 2 2 3 3 3" xfId="834"/>
    <cellStyle name="Normal 2 2 2 2 3 3 3 2" xfId="2244"/>
    <cellStyle name="Normal 2 2 2 2 3 3 3 2 2" xfId="4776"/>
    <cellStyle name="Normal 2 2 2 2 3 3 3 2 2 2" xfId="12922"/>
    <cellStyle name="Normal 2 2 2 2 3 3 3 2 2 2 2" xfId="29218"/>
    <cellStyle name="Normal 2 2 2 2 3 3 3 2 2 3" xfId="21072"/>
    <cellStyle name="Normal 2 2 2 2 3 3 3 2 3" xfId="7543"/>
    <cellStyle name="Normal 2 2 2 2 3 3 3 2 3 2" xfId="15689"/>
    <cellStyle name="Normal 2 2 2 2 3 3 3 2 3 2 2" xfId="31985"/>
    <cellStyle name="Normal 2 2 2 2 3 3 3 2 3 3" xfId="23839"/>
    <cellStyle name="Normal 2 2 2 2 3 3 3 2 4" xfId="10390"/>
    <cellStyle name="Normal 2 2 2 2 3 3 3 2 4 2" xfId="26686"/>
    <cellStyle name="Normal 2 2 2 2 3 3 3 2 5" xfId="18540"/>
    <cellStyle name="Normal 2 2 2 2 3 3 3 3" xfId="3558"/>
    <cellStyle name="Normal 2 2 2 2 3 3 3 3 2" xfId="11704"/>
    <cellStyle name="Normal 2 2 2 2 3 3 3 3 2 2" xfId="28000"/>
    <cellStyle name="Normal 2 2 2 2 3 3 3 3 3" xfId="19854"/>
    <cellStyle name="Normal 2 2 2 2 3 3 3 4" xfId="6133"/>
    <cellStyle name="Normal 2 2 2 2 3 3 3 4 2" xfId="14279"/>
    <cellStyle name="Normal 2 2 2 2 3 3 3 4 2 2" xfId="30575"/>
    <cellStyle name="Normal 2 2 2 2 3 3 3 4 3" xfId="22429"/>
    <cellStyle name="Normal 2 2 2 2 3 3 3 5" xfId="8980"/>
    <cellStyle name="Normal 2 2 2 2 3 3 3 5 2" xfId="25276"/>
    <cellStyle name="Normal 2 2 2 2 3 3 3 6" xfId="17130"/>
    <cellStyle name="Normal 2 2 2 2 3 3 4" xfId="1539"/>
    <cellStyle name="Normal 2 2 2 2 3 3 4 2" xfId="4167"/>
    <cellStyle name="Normal 2 2 2 2 3 3 4 2 2" xfId="12313"/>
    <cellStyle name="Normal 2 2 2 2 3 3 4 2 2 2" xfId="28609"/>
    <cellStyle name="Normal 2 2 2 2 3 3 4 2 3" xfId="20463"/>
    <cellStyle name="Normal 2 2 2 2 3 3 4 3" xfId="6838"/>
    <cellStyle name="Normal 2 2 2 2 3 3 4 3 2" xfId="14984"/>
    <cellStyle name="Normal 2 2 2 2 3 3 4 3 2 2" xfId="31280"/>
    <cellStyle name="Normal 2 2 2 2 3 3 4 3 3" xfId="23134"/>
    <cellStyle name="Normal 2 2 2 2 3 3 4 4" xfId="9685"/>
    <cellStyle name="Normal 2 2 2 2 3 3 4 4 2" xfId="25981"/>
    <cellStyle name="Normal 2 2 2 2 3 3 4 5" xfId="17835"/>
    <cellStyle name="Normal 2 2 2 2 3 3 5" xfId="2949"/>
    <cellStyle name="Normal 2 2 2 2 3 3 5 2" xfId="11095"/>
    <cellStyle name="Normal 2 2 2 2 3 3 5 2 2" xfId="27391"/>
    <cellStyle name="Normal 2 2 2 2 3 3 5 3" xfId="19245"/>
    <cellStyle name="Normal 2 2 2 2 3 3 6" xfId="5428"/>
    <cellStyle name="Normal 2 2 2 2 3 3 6 2" xfId="13574"/>
    <cellStyle name="Normal 2 2 2 2 3 3 6 2 2" xfId="29870"/>
    <cellStyle name="Normal 2 2 2 2 3 3 6 3" xfId="21724"/>
    <cellStyle name="Normal 2 2 2 2 3 3 7" xfId="8275"/>
    <cellStyle name="Normal 2 2 2 2 3 3 7 2" xfId="24571"/>
    <cellStyle name="Normal 2 2 2 2 3 3 8" xfId="16425"/>
    <cellStyle name="Normal 2 2 2 2 3 4" xfId="212"/>
    <cellStyle name="Normal 2 2 2 2 3 4 2" xfId="556"/>
    <cellStyle name="Normal 2 2 2 2 3 4 2 2" xfId="1262"/>
    <cellStyle name="Normal 2 2 2 2 3 4 2 2 2" xfId="2672"/>
    <cellStyle name="Normal 2 2 2 2 3 4 2 2 2 2" xfId="5146"/>
    <cellStyle name="Normal 2 2 2 2 3 4 2 2 2 2 2" xfId="13292"/>
    <cellStyle name="Normal 2 2 2 2 3 4 2 2 2 2 2 2" xfId="29588"/>
    <cellStyle name="Normal 2 2 2 2 3 4 2 2 2 2 3" xfId="21442"/>
    <cellStyle name="Normal 2 2 2 2 3 4 2 2 2 3" xfId="7971"/>
    <cellStyle name="Normal 2 2 2 2 3 4 2 2 2 3 2" xfId="16117"/>
    <cellStyle name="Normal 2 2 2 2 3 4 2 2 2 3 2 2" xfId="32413"/>
    <cellStyle name="Normal 2 2 2 2 3 4 2 2 2 3 3" xfId="24267"/>
    <cellStyle name="Normal 2 2 2 2 3 4 2 2 2 4" xfId="10818"/>
    <cellStyle name="Normal 2 2 2 2 3 4 2 2 2 4 2" xfId="27114"/>
    <cellStyle name="Normal 2 2 2 2 3 4 2 2 2 5" xfId="18968"/>
    <cellStyle name="Normal 2 2 2 2 3 4 2 2 3" xfId="3928"/>
    <cellStyle name="Normal 2 2 2 2 3 4 2 2 3 2" xfId="12074"/>
    <cellStyle name="Normal 2 2 2 2 3 4 2 2 3 2 2" xfId="28370"/>
    <cellStyle name="Normal 2 2 2 2 3 4 2 2 3 3" xfId="20224"/>
    <cellStyle name="Normal 2 2 2 2 3 4 2 2 4" xfId="6561"/>
    <cellStyle name="Normal 2 2 2 2 3 4 2 2 4 2" xfId="14707"/>
    <cellStyle name="Normal 2 2 2 2 3 4 2 2 4 2 2" xfId="31003"/>
    <cellStyle name="Normal 2 2 2 2 3 4 2 2 4 3" xfId="22857"/>
    <cellStyle name="Normal 2 2 2 2 3 4 2 2 5" xfId="9408"/>
    <cellStyle name="Normal 2 2 2 2 3 4 2 2 5 2" xfId="25704"/>
    <cellStyle name="Normal 2 2 2 2 3 4 2 2 6" xfId="17558"/>
    <cellStyle name="Normal 2 2 2 2 3 4 2 3" xfId="1967"/>
    <cellStyle name="Normal 2 2 2 2 3 4 2 3 2" xfId="4537"/>
    <cellStyle name="Normal 2 2 2 2 3 4 2 3 2 2" xfId="12683"/>
    <cellStyle name="Normal 2 2 2 2 3 4 2 3 2 2 2" xfId="28979"/>
    <cellStyle name="Normal 2 2 2 2 3 4 2 3 2 3" xfId="20833"/>
    <cellStyle name="Normal 2 2 2 2 3 4 2 3 3" xfId="7266"/>
    <cellStyle name="Normal 2 2 2 2 3 4 2 3 3 2" xfId="15412"/>
    <cellStyle name="Normal 2 2 2 2 3 4 2 3 3 2 2" xfId="31708"/>
    <cellStyle name="Normal 2 2 2 2 3 4 2 3 3 3" xfId="23562"/>
    <cellStyle name="Normal 2 2 2 2 3 4 2 3 4" xfId="10113"/>
    <cellStyle name="Normal 2 2 2 2 3 4 2 3 4 2" xfId="26409"/>
    <cellStyle name="Normal 2 2 2 2 3 4 2 3 5" xfId="18263"/>
    <cellStyle name="Normal 2 2 2 2 3 4 2 4" xfId="3319"/>
    <cellStyle name="Normal 2 2 2 2 3 4 2 4 2" xfId="11465"/>
    <cellStyle name="Normal 2 2 2 2 3 4 2 4 2 2" xfId="27761"/>
    <cellStyle name="Normal 2 2 2 2 3 4 2 4 3" xfId="19615"/>
    <cellStyle name="Normal 2 2 2 2 3 4 2 5" xfId="5856"/>
    <cellStyle name="Normal 2 2 2 2 3 4 2 5 2" xfId="14002"/>
    <cellStyle name="Normal 2 2 2 2 3 4 2 5 2 2" xfId="30298"/>
    <cellStyle name="Normal 2 2 2 2 3 4 2 5 3" xfId="22152"/>
    <cellStyle name="Normal 2 2 2 2 3 4 2 6" xfId="8703"/>
    <cellStyle name="Normal 2 2 2 2 3 4 2 6 2" xfId="24999"/>
    <cellStyle name="Normal 2 2 2 2 3 4 2 7" xfId="16853"/>
    <cellStyle name="Normal 2 2 2 2 3 4 3" xfId="918"/>
    <cellStyle name="Normal 2 2 2 2 3 4 3 2" xfId="2328"/>
    <cellStyle name="Normal 2 2 2 2 3 4 3 2 2" xfId="4850"/>
    <cellStyle name="Normal 2 2 2 2 3 4 3 2 2 2" xfId="12996"/>
    <cellStyle name="Normal 2 2 2 2 3 4 3 2 2 2 2" xfId="29292"/>
    <cellStyle name="Normal 2 2 2 2 3 4 3 2 2 3" xfId="21146"/>
    <cellStyle name="Normal 2 2 2 2 3 4 3 2 3" xfId="7627"/>
    <cellStyle name="Normal 2 2 2 2 3 4 3 2 3 2" xfId="15773"/>
    <cellStyle name="Normal 2 2 2 2 3 4 3 2 3 2 2" xfId="32069"/>
    <cellStyle name="Normal 2 2 2 2 3 4 3 2 3 3" xfId="23923"/>
    <cellStyle name="Normal 2 2 2 2 3 4 3 2 4" xfId="10474"/>
    <cellStyle name="Normal 2 2 2 2 3 4 3 2 4 2" xfId="26770"/>
    <cellStyle name="Normal 2 2 2 2 3 4 3 2 5" xfId="18624"/>
    <cellStyle name="Normal 2 2 2 2 3 4 3 3" xfId="3632"/>
    <cellStyle name="Normal 2 2 2 2 3 4 3 3 2" xfId="11778"/>
    <cellStyle name="Normal 2 2 2 2 3 4 3 3 2 2" xfId="28074"/>
    <cellStyle name="Normal 2 2 2 2 3 4 3 3 3" xfId="19928"/>
    <cellStyle name="Normal 2 2 2 2 3 4 3 4" xfId="6217"/>
    <cellStyle name="Normal 2 2 2 2 3 4 3 4 2" xfId="14363"/>
    <cellStyle name="Normal 2 2 2 2 3 4 3 4 2 2" xfId="30659"/>
    <cellStyle name="Normal 2 2 2 2 3 4 3 4 3" xfId="22513"/>
    <cellStyle name="Normal 2 2 2 2 3 4 3 5" xfId="9064"/>
    <cellStyle name="Normal 2 2 2 2 3 4 3 5 2" xfId="25360"/>
    <cellStyle name="Normal 2 2 2 2 3 4 3 6" xfId="17214"/>
    <cellStyle name="Normal 2 2 2 2 3 4 4" xfId="1623"/>
    <cellStyle name="Normal 2 2 2 2 3 4 4 2" xfId="4241"/>
    <cellStyle name="Normal 2 2 2 2 3 4 4 2 2" xfId="12387"/>
    <cellStyle name="Normal 2 2 2 2 3 4 4 2 2 2" xfId="28683"/>
    <cellStyle name="Normal 2 2 2 2 3 4 4 2 3" xfId="20537"/>
    <cellStyle name="Normal 2 2 2 2 3 4 4 3" xfId="6922"/>
    <cellStyle name="Normal 2 2 2 2 3 4 4 3 2" xfId="15068"/>
    <cellStyle name="Normal 2 2 2 2 3 4 4 3 2 2" xfId="31364"/>
    <cellStyle name="Normal 2 2 2 2 3 4 4 3 3" xfId="23218"/>
    <cellStyle name="Normal 2 2 2 2 3 4 4 4" xfId="9769"/>
    <cellStyle name="Normal 2 2 2 2 3 4 4 4 2" xfId="26065"/>
    <cellStyle name="Normal 2 2 2 2 3 4 4 5" xfId="17919"/>
    <cellStyle name="Normal 2 2 2 2 3 4 5" xfId="3023"/>
    <cellStyle name="Normal 2 2 2 2 3 4 5 2" xfId="11169"/>
    <cellStyle name="Normal 2 2 2 2 3 4 5 2 2" xfId="27465"/>
    <cellStyle name="Normal 2 2 2 2 3 4 5 3" xfId="19319"/>
    <cellStyle name="Normal 2 2 2 2 3 4 6" xfId="5512"/>
    <cellStyle name="Normal 2 2 2 2 3 4 6 2" xfId="13658"/>
    <cellStyle name="Normal 2 2 2 2 3 4 6 2 2" xfId="29954"/>
    <cellStyle name="Normal 2 2 2 2 3 4 6 3" xfId="21808"/>
    <cellStyle name="Normal 2 2 2 2 3 4 7" xfId="8359"/>
    <cellStyle name="Normal 2 2 2 2 3 4 7 2" xfId="24655"/>
    <cellStyle name="Normal 2 2 2 2 3 4 8" xfId="16509"/>
    <cellStyle name="Normal 2 2 2 2 3 5" xfId="292"/>
    <cellStyle name="Normal 2 2 2 2 3 5 2" xfId="636"/>
    <cellStyle name="Normal 2 2 2 2 3 5 2 2" xfId="1342"/>
    <cellStyle name="Normal 2 2 2 2 3 5 2 2 2" xfId="2752"/>
    <cellStyle name="Normal 2 2 2 2 3 5 2 2 2 2" xfId="5220"/>
    <cellStyle name="Normal 2 2 2 2 3 5 2 2 2 2 2" xfId="13366"/>
    <cellStyle name="Normal 2 2 2 2 3 5 2 2 2 2 2 2" xfId="29662"/>
    <cellStyle name="Normal 2 2 2 2 3 5 2 2 2 2 3" xfId="21516"/>
    <cellStyle name="Normal 2 2 2 2 3 5 2 2 2 3" xfId="8051"/>
    <cellStyle name="Normal 2 2 2 2 3 5 2 2 2 3 2" xfId="16197"/>
    <cellStyle name="Normal 2 2 2 2 3 5 2 2 2 3 2 2" xfId="32493"/>
    <cellStyle name="Normal 2 2 2 2 3 5 2 2 2 3 3" xfId="24347"/>
    <cellStyle name="Normal 2 2 2 2 3 5 2 2 2 4" xfId="10898"/>
    <cellStyle name="Normal 2 2 2 2 3 5 2 2 2 4 2" xfId="27194"/>
    <cellStyle name="Normal 2 2 2 2 3 5 2 2 2 5" xfId="19048"/>
    <cellStyle name="Normal 2 2 2 2 3 5 2 2 3" xfId="4002"/>
    <cellStyle name="Normal 2 2 2 2 3 5 2 2 3 2" xfId="12148"/>
    <cellStyle name="Normal 2 2 2 2 3 5 2 2 3 2 2" xfId="28444"/>
    <cellStyle name="Normal 2 2 2 2 3 5 2 2 3 3" xfId="20298"/>
    <cellStyle name="Normal 2 2 2 2 3 5 2 2 4" xfId="6641"/>
    <cellStyle name="Normal 2 2 2 2 3 5 2 2 4 2" xfId="14787"/>
    <cellStyle name="Normal 2 2 2 2 3 5 2 2 4 2 2" xfId="31083"/>
    <cellStyle name="Normal 2 2 2 2 3 5 2 2 4 3" xfId="22937"/>
    <cellStyle name="Normal 2 2 2 2 3 5 2 2 5" xfId="9488"/>
    <cellStyle name="Normal 2 2 2 2 3 5 2 2 5 2" xfId="25784"/>
    <cellStyle name="Normal 2 2 2 2 3 5 2 2 6" xfId="17638"/>
    <cellStyle name="Normal 2 2 2 2 3 5 2 3" xfId="2047"/>
    <cellStyle name="Normal 2 2 2 2 3 5 2 3 2" xfId="4611"/>
    <cellStyle name="Normal 2 2 2 2 3 5 2 3 2 2" xfId="12757"/>
    <cellStyle name="Normal 2 2 2 2 3 5 2 3 2 2 2" xfId="29053"/>
    <cellStyle name="Normal 2 2 2 2 3 5 2 3 2 3" xfId="20907"/>
    <cellStyle name="Normal 2 2 2 2 3 5 2 3 3" xfId="7346"/>
    <cellStyle name="Normal 2 2 2 2 3 5 2 3 3 2" xfId="15492"/>
    <cellStyle name="Normal 2 2 2 2 3 5 2 3 3 2 2" xfId="31788"/>
    <cellStyle name="Normal 2 2 2 2 3 5 2 3 3 3" xfId="23642"/>
    <cellStyle name="Normal 2 2 2 2 3 5 2 3 4" xfId="10193"/>
    <cellStyle name="Normal 2 2 2 2 3 5 2 3 4 2" xfId="26489"/>
    <cellStyle name="Normal 2 2 2 2 3 5 2 3 5" xfId="18343"/>
    <cellStyle name="Normal 2 2 2 2 3 5 2 4" xfId="3393"/>
    <cellStyle name="Normal 2 2 2 2 3 5 2 4 2" xfId="11539"/>
    <cellStyle name="Normal 2 2 2 2 3 5 2 4 2 2" xfId="27835"/>
    <cellStyle name="Normal 2 2 2 2 3 5 2 4 3" xfId="19689"/>
    <cellStyle name="Normal 2 2 2 2 3 5 2 5" xfId="5936"/>
    <cellStyle name="Normal 2 2 2 2 3 5 2 5 2" xfId="14082"/>
    <cellStyle name="Normal 2 2 2 2 3 5 2 5 2 2" xfId="30378"/>
    <cellStyle name="Normal 2 2 2 2 3 5 2 5 3" xfId="22232"/>
    <cellStyle name="Normal 2 2 2 2 3 5 2 6" xfId="8783"/>
    <cellStyle name="Normal 2 2 2 2 3 5 2 6 2" xfId="25079"/>
    <cellStyle name="Normal 2 2 2 2 3 5 2 7" xfId="16933"/>
    <cellStyle name="Normal 2 2 2 2 3 5 3" xfId="998"/>
    <cellStyle name="Normal 2 2 2 2 3 5 3 2" xfId="2408"/>
    <cellStyle name="Normal 2 2 2 2 3 5 3 2 2" xfId="4924"/>
    <cellStyle name="Normal 2 2 2 2 3 5 3 2 2 2" xfId="13070"/>
    <cellStyle name="Normal 2 2 2 2 3 5 3 2 2 2 2" xfId="29366"/>
    <cellStyle name="Normal 2 2 2 2 3 5 3 2 2 3" xfId="21220"/>
    <cellStyle name="Normal 2 2 2 2 3 5 3 2 3" xfId="7707"/>
    <cellStyle name="Normal 2 2 2 2 3 5 3 2 3 2" xfId="15853"/>
    <cellStyle name="Normal 2 2 2 2 3 5 3 2 3 2 2" xfId="32149"/>
    <cellStyle name="Normal 2 2 2 2 3 5 3 2 3 3" xfId="24003"/>
    <cellStyle name="Normal 2 2 2 2 3 5 3 2 4" xfId="10554"/>
    <cellStyle name="Normal 2 2 2 2 3 5 3 2 4 2" xfId="26850"/>
    <cellStyle name="Normal 2 2 2 2 3 5 3 2 5" xfId="18704"/>
    <cellStyle name="Normal 2 2 2 2 3 5 3 3" xfId="3706"/>
    <cellStyle name="Normal 2 2 2 2 3 5 3 3 2" xfId="11852"/>
    <cellStyle name="Normal 2 2 2 2 3 5 3 3 2 2" xfId="28148"/>
    <cellStyle name="Normal 2 2 2 2 3 5 3 3 3" xfId="20002"/>
    <cellStyle name="Normal 2 2 2 2 3 5 3 4" xfId="6297"/>
    <cellStyle name="Normal 2 2 2 2 3 5 3 4 2" xfId="14443"/>
    <cellStyle name="Normal 2 2 2 2 3 5 3 4 2 2" xfId="30739"/>
    <cellStyle name="Normal 2 2 2 2 3 5 3 4 3" xfId="22593"/>
    <cellStyle name="Normal 2 2 2 2 3 5 3 5" xfId="9144"/>
    <cellStyle name="Normal 2 2 2 2 3 5 3 5 2" xfId="25440"/>
    <cellStyle name="Normal 2 2 2 2 3 5 3 6" xfId="17294"/>
    <cellStyle name="Normal 2 2 2 2 3 5 4" xfId="1703"/>
    <cellStyle name="Normal 2 2 2 2 3 5 4 2" xfId="4315"/>
    <cellStyle name="Normal 2 2 2 2 3 5 4 2 2" xfId="12461"/>
    <cellStyle name="Normal 2 2 2 2 3 5 4 2 2 2" xfId="28757"/>
    <cellStyle name="Normal 2 2 2 2 3 5 4 2 3" xfId="20611"/>
    <cellStyle name="Normal 2 2 2 2 3 5 4 3" xfId="7002"/>
    <cellStyle name="Normal 2 2 2 2 3 5 4 3 2" xfId="15148"/>
    <cellStyle name="Normal 2 2 2 2 3 5 4 3 2 2" xfId="31444"/>
    <cellStyle name="Normal 2 2 2 2 3 5 4 3 3" xfId="23298"/>
    <cellStyle name="Normal 2 2 2 2 3 5 4 4" xfId="9849"/>
    <cellStyle name="Normal 2 2 2 2 3 5 4 4 2" xfId="26145"/>
    <cellStyle name="Normal 2 2 2 2 3 5 4 5" xfId="17999"/>
    <cellStyle name="Normal 2 2 2 2 3 5 5" xfId="3097"/>
    <cellStyle name="Normal 2 2 2 2 3 5 5 2" xfId="11243"/>
    <cellStyle name="Normal 2 2 2 2 3 5 5 2 2" xfId="27539"/>
    <cellStyle name="Normal 2 2 2 2 3 5 5 3" xfId="19393"/>
    <cellStyle name="Normal 2 2 2 2 3 5 6" xfId="5592"/>
    <cellStyle name="Normal 2 2 2 2 3 5 6 2" xfId="13738"/>
    <cellStyle name="Normal 2 2 2 2 3 5 6 2 2" xfId="30034"/>
    <cellStyle name="Normal 2 2 2 2 3 5 6 3" xfId="21888"/>
    <cellStyle name="Normal 2 2 2 2 3 5 7" xfId="8439"/>
    <cellStyle name="Normal 2 2 2 2 3 5 7 2" xfId="24735"/>
    <cellStyle name="Normal 2 2 2 2 3 5 8" xfId="16589"/>
    <cellStyle name="Normal 2 2 2 2 3 6" xfId="382"/>
    <cellStyle name="Normal 2 2 2 2 3 6 2" xfId="1088"/>
    <cellStyle name="Normal 2 2 2 2 3 6 2 2" xfId="2498"/>
    <cellStyle name="Normal 2 2 2 2 3 6 2 2 2" xfId="4998"/>
    <cellStyle name="Normal 2 2 2 2 3 6 2 2 2 2" xfId="13144"/>
    <cellStyle name="Normal 2 2 2 2 3 6 2 2 2 2 2" xfId="29440"/>
    <cellStyle name="Normal 2 2 2 2 3 6 2 2 2 3" xfId="21294"/>
    <cellStyle name="Normal 2 2 2 2 3 6 2 2 3" xfId="7797"/>
    <cellStyle name="Normal 2 2 2 2 3 6 2 2 3 2" xfId="15943"/>
    <cellStyle name="Normal 2 2 2 2 3 6 2 2 3 2 2" xfId="32239"/>
    <cellStyle name="Normal 2 2 2 2 3 6 2 2 3 3" xfId="24093"/>
    <cellStyle name="Normal 2 2 2 2 3 6 2 2 4" xfId="10644"/>
    <cellStyle name="Normal 2 2 2 2 3 6 2 2 4 2" xfId="26940"/>
    <cellStyle name="Normal 2 2 2 2 3 6 2 2 5" xfId="18794"/>
    <cellStyle name="Normal 2 2 2 2 3 6 2 3" xfId="3780"/>
    <cellStyle name="Normal 2 2 2 2 3 6 2 3 2" xfId="11926"/>
    <cellStyle name="Normal 2 2 2 2 3 6 2 3 2 2" xfId="28222"/>
    <cellStyle name="Normal 2 2 2 2 3 6 2 3 3" xfId="20076"/>
    <cellStyle name="Normal 2 2 2 2 3 6 2 4" xfId="6387"/>
    <cellStyle name="Normal 2 2 2 2 3 6 2 4 2" xfId="14533"/>
    <cellStyle name="Normal 2 2 2 2 3 6 2 4 2 2" xfId="30829"/>
    <cellStyle name="Normal 2 2 2 2 3 6 2 4 3" xfId="22683"/>
    <cellStyle name="Normal 2 2 2 2 3 6 2 5" xfId="9234"/>
    <cellStyle name="Normal 2 2 2 2 3 6 2 5 2" xfId="25530"/>
    <cellStyle name="Normal 2 2 2 2 3 6 2 6" xfId="17384"/>
    <cellStyle name="Normal 2 2 2 2 3 6 3" xfId="1793"/>
    <cellStyle name="Normal 2 2 2 2 3 6 3 2" xfId="4389"/>
    <cellStyle name="Normal 2 2 2 2 3 6 3 2 2" xfId="12535"/>
    <cellStyle name="Normal 2 2 2 2 3 6 3 2 2 2" xfId="28831"/>
    <cellStyle name="Normal 2 2 2 2 3 6 3 2 3" xfId="20685"/>
    <cellStyle name="Normal 2 2 2 2 3 6 3 3" xfId="7092"/>
    <cellStyle name="Normal 2 2 2 2 3 6 3 3 2" xfId="15238"/>
    <cellStyle name="Normal 2 2 2 2 3 6 3 3 2 2" xfId="31534"/>
    <cellStyle name="Normal 2 2 2 2 3 6 3 3 3" xfId="23388"/>
    <cellStyle name="Normal 2 2 2 2 3 6 3 4" xfId="9939"/>
    <cellStyle name="Normal 2 2 2 2 3 6 3 4 2" xfId="26235"/>
    <cellStyle name="Normal 2 2 2 2 3 6 3 5" xfId="18089"/>
    <cellStyle name="Normal 2 2 2 2 3 6 4" xfId="3171"/>
    <cellStyle name="Normal 2 2 2 2 3 6 4 2" xfId="11317"/>
    <cellStyle name="Normal 2 2 2 2 3 6 4 2 2" xfId="27613"/>
    <cellStyle name="Normal 2 2 2 2 3 6 4 3" xfId="19467"/>
    <cellStyle name="Normal 2 2 2 2 3 6 5" xfId="5682"/>
    <cellStyle name="Normal 2 2 2 2 3 6 5 2" xfId="13828"/>
    <cellStyle name="Normal 2 2 2 2 3 6 5 2 2" xfId="30124"/>
    <cellStyle name="Normal 2 2 2 2 3 6 5 3" xfId="21978"/>
    <cellStyle name="Normal 2 2 2 2 3 6 6" xfId="8529"/>
    <cellStyle name="Normal 2 2 2 2 3 6 6 2" xfId="24825"/>
    <cellStyle name="Normal 2 2 2 2 3 6 7" xfId="16679"/>
    <cellStyle name="Normal 2 2 2 2 3 7" xfId="744"/>
    <cellStyle name="Normal 2 2 2 2 3 7 2" xfId="2154"/>
    <cellStyle name="Normal 2 2 2 2 3 7 2 2" xfId="4702"/>
    <cellStyle name="Normal 2 2 2 2 3 7 2 2 2" xfId="12848"/>
    <cellStyle name="Normal 2 2 2 2 3 7 2 2 2 2" xfId="29144"/>
    <cellStyle name="Normal 2 2 2 2 3 7 2 2 3" xfId="20998"/>
    <cellStyle name="Normal 2 2 2 2 3 7 2 3" xfId="7453"/>
    <cellStyle name="Normal 2 2 2 2 3 7 2 3 2" xfId="15599"/>
    <cellStyle name="Normal 2 2 2 2 3 7 2 3 2 2" xfId="31895"/>
    <cellStyle name="Normal 2 2 2 2 3 7 2 3 3" xfId="23749"/>
    <cellStyle name="Normal 2 2 2 2 3 7 2 4" xfId="10300"/>
    <cellStyle name="Normal 2 2 2 2 3 7 2 4 2" xfId="26596"/>
    <cellStyle name="Normal 2 2 2 2 3 7 2 5" xfId="18450"/>
    <cellStyle name="Normal 2 2 2 2 3 7 3" xfId="3484"/>
    <cellStyle name="Normal 2 2 2 2 3 7 3 2" xfId="11630"/>
    <cellStyle name="Normal 2 2 2 2 3 7 3 2 2" xfId="27926"/>
    <cellStyle name="Normal 2 2 2 2 3 7 3 3" xfId="19780"/>
    <cellStyle name="Normal 2 2 2 2 3 7 4" xfId="6043"/>
    <cellStyle name="Normal 2 2 2 2 3 7 4 2" xfId="14189"/>
    <cellStyle name="Normal 2 2 2 2 3 7 4 2 2" xfId="30485"/>
    <cellStyle name="Normal 2 2 2 2 3 7 4 3" xfId="22339"/>
    <cellStyle name="Normal 2 2 2 2 3 7 5" xfId="8890"/>
    <cellStyle name="Normal 2 2 2 2 3 7 5 2" xfId="25186"/>
    <cellStyle name="Normal 2 2 2 2 3 7 6" xfId="17040"/>
    <cellStyle name="Normal 2 2 2 2 3 8" xfId="1449"/>
    <cellStyle name="Normal 2 2 2 2 3 8 2" xfId="4093"/>
    <cellStyle name="Normal 2 2 2 2 3 8 2 2" xfId="12239"/>
    <cellStyle name="Normal 2 2 2 2 3 8 2 2 2" xfId="28535"/>
    <cellStyle name="Normal 2 2 2 2 3 8 2 3" xfId="20389"/>
    <cellStyle name="Normal 2 2 2 2 3 8 3" xfId="6748"/>
    <cellStyle name="Normal 2 2 2 2 3 8 3 2" xfId="14894"/>
    <cellStyle name="Normal 2 2 2 2 3 8 3 2 2" xfId="31190"/>
    <cellStyle name="Normal 2 2 2 2 3 8 3 3" xfId="23044"/>
    <cellStyle name="Normal 2 2 2 2 3 8 4" xfId="9595"/>
    <cellStyle name="Normal 2 2 2 2 3 8 4 2" xfId="25891"/>
    <cellStyle name="Normal 2 2 2 2 3 8 5" xfId="17745"/>
    <cellStyle name="Normal 2 2 2 2 3 9" xfId="2875"/>
    <cellStyle name="Normal 2 2 2 2 3 9 2" xfId="11021"/>
    <cellStyle name="Normal 2 2 2 2 3 9 2 2" xfId="27317"/>
    <cellStyle name="Normal 2 2 2 2 3 9 3" xfId="19171"/>
    <cellStyle name="Normal 2 2 2 2 4" xfId="60"/>
    <cellStyle name="Normal 2 2 2 2 4 10" xfId="8207"/>
    <cellStyle name="Normal 2 2 2 2 4 10 2" xfId="24503"/>
    <cellStyle name="Normal 2 2 2 2 4 11" xfId="16357"/>
    <cellStyle name="Normal 2 2 2 2 4 2" xfId="150"/>
    <cellStyle name="Normal 2 2 2 2 4 2 2" xfId="494"/>
    <cellStyle name="Normal 2 2 2 2 4 2 2 2" xfId="1200"/>
    <cellStyle name="Normal 2 2 2 2 4 2 2 2 2" xfId="2610"/>
    <cellStyle name="Normal 2 2 2 2 4 2 2 2 2 2" xfId="5090"/>
    <cellStyle name="Normal 2 2 2 2 4 2 2 2 2 2 2" xfId="13236"/>
    <cellStyle name="Normal 2 2 2 2 4 2 2 2 2 2 2 2" xfId="29532"/>
    <cellStyle name="Normal 2 2 2 2 4 2 2 2 2 2 3" xfId="21386"/>
    <cellStyle name="Normal 2 2 2 2 4 2 2 2 2 3" xfId="7909"/>
    <cellStyle name="Normal 2 2 2 2 4 2 2 2 2 3 2" xfId="16055"/>
    <cellStyle name="Normal 2 2 2 2 4 2 2 2 2 3 2 2" xfId="32351"/>
    <cellStyle name="Normal 2 2 2 2 4 2 2 2 2 3 3" xfId="24205"/>
    <cellStyle name="Normal 2 2 2 2 4 2 2 2 2 4" xfId="10756"/>
    <cellStyle name="Normal 2 2 2 2 4 2 2 2 2 4 2" xfId="27052"/>
    <cellStyle name="Normal 2 2 2 2 4 2 2 2 2 5" xfId="18906"/>
    <cellStyle name="Normal 2 2 2 2 4 2 2 2 3" xfId="3872"/>
    <cellStyle name="Normal 2 2 2 2 4 2 2 2 3 2" xfId="12018"/>
    <cellStyle name="Normal 2 2 2 2 4 2 2 2 3 2 2" xfId="28314"/>
    <cellStyle name="Normal 2 2 2 2 4 2 2 2 3 3" xfId="20168"/>
    <cellStyle name="Normal 2 2 2 2 4 2 2 2 4" xfId="6499"/>
    <cellStyle name="Normal 2 2 2 2 4 2 2 2 4 2" xfId="14645"/>
    <cellStyle name="Normal 2 2 2 2 4 2 2 2 4 2 2" xfId="30941"/>
    <cellStyle name="Normal 2 2 2 2 4 2 2 2 4 3" xfId="22795"/>
    <cellStyle name="Normal 2 2 2 2 4 2 2 2 5" xfId="9346"/>
    <cellStyle name="Normal 2 2 2 2 4 2 2 2 5 2" xfId="25642"/>
    <cellStyle name="Normal 2 2 2 2 4 2 2 2 6" xfId="17496"/>
    <cellStyle name="Normal 2 2 2 2 4 2 2 3" xfId="1905"/>
    <cellStyle name="Normal 2 2 2 2 4 2 2 3 2" xfId="4481"/>
    <cellStyle name="Normal 2 2 2 2 4 2 2 3 2 2" xfId="12627"/>
    <cellStyle name="Normal 2 2 2 2 4 2 2 3 2 2 2" xfId="28923"/>
    <cellStyle name="Normal 2 2 2 2 4 2 2 3 2 3" xfId="20777"/>
    <cellStyle name="Normal 2 2 2 2 4 2 2 3 3" xfId="7204"/>
    <cellStyle name="Normal 2 2 2 2 4 2 2 3 3 2" xfId="15350"/>
    <cellStyle name="Normal 2 2 2 2 4 2 2 3 3 2 2" xfId="31646"/>
    <cellStyle name="Normal 2 2 2 2 4 2 2 3 3 3" xfId="23500"/>
    <cellStyle name="Normal 2 2 2 2 4 2 2 3 4" xfId="10051"/>
    <cellStyle name="Normal 2 2 2 2 4 2 2 3 4 2" xfId="26347"/>
    <cellStyle name="Normal 2 2 2 2 4 2 2 3 5" xfId="18201"/>
    <cellStyle name="Normal 2 2 2 2 4 2 2 4" xfId="3263"/>
    <cellStyle name="Normal 2 2 2 2 4 2 2 4 2" xfId="11409"/>
    <cellStyle name="Normal 2 2 2 2 4 2 2 4 2 2" xfId="27705"/>
    <cellStyle name="Normal 2 2 2 2 4 2 2 4 3" xfId="19559"/>
    <cellStyle name="Normal 2 2 2 2 4 2 2 5" xfId="5794"/>
    <cellStyle name="Normal 2 2 2 2 4 2 2 5 2" xfId="13940"/>
    <cellStyle name="Normal 2 2 2 2 4 2 2 5 2 2" xfId="30236"/>
    <cellStyle name="Normal 2 2 2 2 4 2 2 5 3" xfId="22090"/>
    <cellStyle name="Normal 2 2 2 2 4 2 2 6" xfId="8641"/>
    <cellStyle name="Normal 2 2 2 2 4 2 2 6 2" xfId="24937"/>
    <cellStyle name="Normal 2 2 2 2 4 2 2 7" xfId="16791"/>
    <cellStyle name="Normal 2 2 2 2 4 2 3" xfId="856"/>
    <cellStyle name="Normal 2 2 2 2 4 2 3 2" xfId="2266"/>
    <cellStyle name="Normal 2 2 2 2 4 2 3 2 2" xfId="4794"/>
    <cellStyle name="Normal 2 2 2 2 4 2 3 2 2 2" xfId="12940"/>
    <cellStyle name="Normal 2 2 2 2 4 2 3 2 2 2 2" xfId="29236"/>
    <cellStyle name="Normal 2 2 2 2 4 2 3 2 2 3" xfId="21090"/>
    <cellStyle name="Normal 2 2 2 2 4 2 3 2 3" xfId="7565"/>
    <cellStyle name="Normal 2 2 2 2 4 2 3 2 3 2" xfId="15711"/>
    <cellStyle name="Normal 2 2 2 2 4 2 3 2 3 2 2" xfId="32007"/>
    <cellStyle name="Normal 2 2 2 2 4 2 3 2 3 3" xfId="23861"/>
    <cellStyle name="Normal 2 2 2 2 4 2 3 2 4" xfId="10412"/>
    <cellStyle name="Normal 2 2 2 2 4 2 3 2 4 2" xfId="26708"/>
    <cellStyle name="Normal 2 2 2 2 4 2 3 2 5" xfId="18562"/>
    <cellStyle name="Normal 2 2 2 2 4 2 3 3" xfId="3576"/>
    <cellStyle name="Normal 2 2 2 2 4 2 3 3 2" xfId="11722"/>
    <cellStyle name="Normal 2 2 2 2 4 2 3 3 2 2" xfId="28018"/>
    <cellStyle name="Normal 2 2 2 2 4 2 3 3 3" xfId="19872"/>
    <cellStyle name="Normal 2 2 2 2 4 2 3 4" xfId="6155"/>
    <cellStyle name="Normal 2 2 2 2 4 2 3 4 2" xfId="14301"/>
    <cellStyle name="Normal 2 2 2 2 4 2 3 4 2 2" xfId="30597"/>
    <cellStyle name="Normal 2 2 2 2 4 2 3 4 3" xfId="22451"/>
    <cellStyle name="Normal 2 2 2 2 4 2 3 5" xfId="9002"/>
    <cellStyle name="Normal 2 2 2 2 4 2 3 5 2" xfId="25298"/>
    <cellStyle name="Normal 2 2 2 2 4 2 3 6" xfId="17152"/>
    <cellStyle name="Normal 2 2 2 2 4 2 4" xfId="1561"/>
    <cellStyle name="Normal 2 2 2 2 4 2 4 2" xfId="4185"/>
    <cellStyle name="Normal 2 2 2 2 4 2 4 2 2" xfId="12331"/>
    <cellStyle name="Normal 2 2 2 2 4 2 4 2 2 2" xfId="28627"/>
    <cellStyle name="Normal 2 2 2 2 4 2 4 2 3" xfId="20481"/>
    <cellStyle name="Normal 2 2 2 2 4 2 4 3" xfId="6860"/>
    <cellStyle name="Normal 2 2 2 2 4 2 4 3 2" xfId="15006"/>
    <cellStyle name="Normal 2 2 2 2 4 2 4 3 2 2" xfId="31302"/>
    <cellStyle name="Normal 2 2 2 2 4 2 4 3 3" xfId="23156"/>
    <cellStyle name="Normal 2 2 2 2 4 2 4 4" xfId="9707"/>
    <cellStyle name="Normal 2 2 2 2 4 2 4 4 2" xfId="26003"/>
    <cellStyle name="Normal 2 2 2 2 4 2 4 5" xfId="17857"/>
    <cellStyle name="Normal 2 2 2 2 4 2 5" xfId="2967"/>
    <cellStyle name="Normal 2 2 2 2 4 2 5 2" xfId="11113"/>
    <cellStyle name="Normal 2 2 2 2 4 2 5 2 2" xfId="27409"/>
    <cellStyle name="Normal 2 2 2 2 4 2 5 3" xfId="19263"/>
    <cellStyle name="Normal 2 2 2 2 4 2 6" xfId="5450"/>
    <cellStyle name="Normal 2 2 2 2 4 2 6 2" xfId="13596"/>
    <cellStyle name="Normal 2 2 2 2 4 2 6 2 2" xfId="29892"/>
    <cellStyle name="Normal 2 2 2 2 4 2 6 3" xfId="21746"/>
    <cellStyle name="Normal 2 2 2 2 4 2 7" xfId="8297"/>
    <cellStyle name="Normal 2 2 2 2 4 2 7 2" xfId="24593"/>
    <cellStyle name="Normal 2 2 2 2 4 2 8" xfId="16447"/>
    <cellStyle name="Normal 2 2 2 2 4 3" xfId="230"/>
    <cellStyle name="Normal 2 2 2 2 4 3 2" xfId="574"/>
    <cellStyle name="Normal 2 2 2 2 4 3 2 2" xfId="1280"/>
    <cellStyle name="Normal 2 2 2 2 4 3 2 2 2" xfId="2690"/>
    <cellStyle name="Normal 2 2 2 2 4 3 2 2 2 2" xfId="5164"/>
    <cellStyle name="Normal 2 2 2 2 4 3 2 2 2 2 2" xfId="13310"/>
    <cellStyle name="Normal 2 2 2 2 4 3 2 2 2 2 2 2" xfId="29606"/>
    <cellStyle name="Normal 2 2 2 2 4 3 2 2 2 2 3" xfId="21460"/>
    <cellStyle name="Normal 2 2 2 2 4 3 2 2 2 3" xfId="7989"/>
    <cellStyle name="Normal 2 2 2 2 4 3 2 2 2 3 2" xfId="16135"/>
    <cellStyle name="Normal 2 2 2 2 4 3 2 2 2 3 2 2" xfId="32431"/>
    <cellStyle name="Normal 2 2 2 2 4 3 2 2 2 3 3" xfId="24285"/>
    <cellStyle name="Normal 2 2 2 2 4 3 2 2 2 4" xfId="10836"/>
    <cellStyle name="Normal 2 2 2 2 4 3 2 2 2 4 2" xfId="27132"/>
    <cellStyle name="Normal 2 2 2 2 4 3 2 2 2 5" xfId="18986"/>
    <cellStyle name="Normal 2 2 2 2 4 3 2 2 3" xfId="3946"/>
    <cellStyle name="Normal 2 2 2 2 4 3 2 2 3 2" xfId="12092"/>
    <cellStyle name="Normal 2 2 2 2 4 3 2 2 3 2 2" xfId="28388"/>
    <cellStyle name="Normal 2 2 2 2 4 3 2 2 3 3" xfId="20242"/>
    <cellStyle name="Normal 2 2 2 2 4 3 2 2 4" xfId="6579"/>
    <cellStyle name="Normal 2 2 2 2 4 3 2 2 4 2" xfId="14725"/>
    <cellStyle name="Normal 2 2 2 2 4 3 2 2 4 2 2" xfId="31021"/>
    <cellStyle name="Normal 2 2 2 2 4 3 2 2 4 3" xfId="22875"/>
    <cellStyle name="Normal 2 2 2 2 4 3 2 2 5" xfId="9426"/>
    <cellStyle name="Normal 2 2 2 2 4 3 2 2 5 2" xfId="25722"/>
    <cellStyle name="Normal 2 2 2 2 4 3 2 2 6" xfId="17576"/>
    <cellStyle name="Normal 2 2 2 2 4 3 2 3" xfId="1985"/>
    <cellStyle name="Normal 2 2 2 2 4 3 2 3 2" xfId="4555"/>
    <cellStyle name="Normal 2 2 2 2 4 3 2 3 2 2" xfId="12701"/>
    <cellStyle name="Normal 2 2 2 2 4 3 2 3 2 2 2" xfId="28997"/>
    <cellStyle name="Normal 2 2 2 2 4 3 2 3 2 3" xfId="20851"/>
    <cellStyle name="Normal 2 2 2 2 4 3 2 3 3" xfId="7284"/>
    <cellStyle name="Normal 2 2 2 2 4 3 2 3 3 2" xfId="15430"/>
    <cellStyle name="Normal 2 2 2 2 4 3 2 3 3 2 2" xfId="31726"/>
    <cellStyle name="Normal 2 2 2 2 4 3 2 3 3 3" xfId="23580"/>
    <cellStyle name="Normal 2 2 2 2 4 3 2 3 4" xfId="10131"/>
    <cellStyle name="Normal 2 2 2 2 4 3 2 3 4 2" xfId="26427"/>
    <cellStyle name="Normal 2 2 2 2 4 3 2 3 5" xfId="18281"/>
    <cellStyle name="Normal 2 2 2 2 4 3 2 4" xfId="3337"/>
    <cellStyle name="Normal 2 2 2 2 4 3 2 4 2" xfId="11483"/>
    <cellStyle name="Normal 2 2 2 2 4 3 2 4 2 2" xfId="27779"/>
    <cellStyle name="Normal 2 2 2 2 4 3 2 4 3" xfId="19633"/>
    <cellStyle name="Normal 2 2 2 2 4 3 2 5" xfId="5874"/>
    <cellStyle name="Normal 2 2 2 2 4 3 2 5 2" xfId="14020"/>
    <cellStyle name="Normal 2 2 2 2 4 3 2 5 2 2" xfId="30316"/>
    <cellStyle name="Normal 2 2 2 2 4 3 2 5 3" xfId="22170"/>
    <cellStyle name="Normal 2 2 2 2 4 3 2 6" xfId="8721"/>
    <cellStyle name="Normal 2 2 2 2 4 3 2 6 2" xfId="25017"/>
    <cellStyle name="Normal 2 2 2 2 4 3 2 7" xfId="16871"/>
    <cellStyle name="Normal 2 2 2 2 4 3 3" xfId="936"/>
    <cellStyle name="Normal 2 2 2 2 4 3 3 2" xfId="2346"/>
    <cellStyle name="Normal 2 2 2 2 4 3 3 2 2" xfId="4868"/>
    <cellStyle name="Normal 2 2 2 2 4 3 3 2 2 2" xfId="13014"/>
    <cellStyle name="Normal 2 2 2 2 4 3 3 2 2 2 2" xfId="29310"/>
    <cellStyle name="Normal 2 2 2 2 4 3 3 2 2 3" xfId="21164"/>
    <cellStyle name="Normal 2 2 2 2 4 3 3 2 3" xfId="7645"/>
    <cellStyle name="Normal 2 2 2 2 4 3 3 2 3 2" xfId="15791"/>
    <cellStyle name="Normal 2 2 2 2 4 3 3 2 3 2 2" xfId="32087"/>
    <cellStyle name="Normal 2 2 2 2 4 3 3 2 3 3" xfId="23941"/>
    <cellStyle name="Normal 2 2 2 2 4 3 3 2 4" xfId="10492"/>
    <cellStyle name="Normal 2 2 2 2 4 3 3 2 4 2" xfId="26788"/>
    <cellStyle name="Normal 2 2 2 2 4 3 3 2 5" xfId="18642"/>
    <cellStyle name="Normal 2 2 2 2 4 3 3 3" xfId="3650"/>
    <cellStyle name="Normal 2 2 2 2 4 3 3 3 2" xfId="11796"/>
    <cellStyle name="Normal 2 2 2 2 4 3 3 3 2 2" xfId="28092"/>
    <cellStyle name="Normal 2 2 2 2 4 3 3 3 3" xfId="19946"/>
    <cellStyle name="Normal 2 2 2 2 4 3 3 4" xfId="6235"/>
    <cellStyle name="Normal 2 2 2 2 4 3 3 4 2" xfId="14381"/>
    <cellStyle name="Normal 2 2 2 2 4 3 3 4 2 2" xfId="30677"/>
    <cellStyle name="Normal 2 2 2 2 4 3 3 4 3" xfId="22531"/>
    <cellStyle name="Normal 2 2 2 2 4 3 3 5" xfId="9082"/>
    <cellStyle name="Normal 2 2 2 2 4 3 3 5 2" xfId="25378"/>
    <cellStyle name="Normal 2 2 2 2 4 3 3 6" xfId="17232"/>
    <cellStyle name="Normal 2 2 2 2 4 3 4" xfId="1641"/>
    <cellStyle name="Normal 2 2 2 2 4 3 4 2" xfId="4259"/>
    <cellStyle name="Normal 2 2 2 2 4 3 4 2 2" xfId="12405"/>
    <cellStyle name="Normal 2 2 2 2 4 3 4 2 2 2" xfId="28701"/>
    <cellStyle name="Normal 2 2 2 2 4 3 4 2 3" xfId="20555"/>
    <cellStyle name="Normal 2 2 2 2 4 3 4 3" xfId="6940"/>
    <cellStyle name="Normal 2 2 2 2 4 3 4 3 2" xfId="15086"/>
    <cellStyle name="Normal 2 2 2 2 4 3 4 3 2 2" xfId="31382"/>
    <cellStyle name="Normal 2 2 2 2 4 3 4 3 3" xfId="23236"/>
    <cellStyle name="Normal 2 2 2 2 4 3 4 4" xfId="9787"/>
    <cellStyle name="Normal 2 2 2 2 4 3 4 4 2" xfId="26083"/>
    <cellStyle name="Normal 2 2 2 2 4 3 4 5" xfId="17937"/>
    <cellStyle name="Normal 2 2 2 2 4 3 5" xfId="3041"/>
    <cellStyle name="Normal 2 2 2 2 4 3 5 2" xfId="11187"/>
    <cellStyle name="Normal 2 2 2 2 4 3 5 2 2" xfId="27483"/>
    <cellStyle name="Normal 2 2 2 2 4 3 5 3" xfId="19337"/>
    <cellStyle name="Normal 2 2 2 2 4 3 6" xfId="5530"/>
    <cellStyle name="Normal 2 2 2 2 4 3 6 2" xfId="13676"/>
    <cellStyle name="Normal 2 2 2 2 4 3 6 2 2" xfId="29972"/>
    <cellStyle name="Normal 2 2 2 2 4 3 6 3" xfId="21826"/>
    <cellStyle name="Normal 2 2 2 2 4 3 7" xfId="8377"/>
    <cellStyle name="Normal 2 2 2 2 4 3 7 2" xfId="24673"/>
    <cellStyle name="Normal 2 2 2 2 4 3 8" xfId="16527"/>
    <cellStyle name="Normal 2 2 2 2 4 4" xfId="314"/>
    <cellStyle name="Normal 2 2 2 2 4 4 2" xfId="658"/>
    <cellStyle name="Normal 2 2 2 2 4 4 2 2" xfId="1364"/>
    <cellStyle name="Normal 2 2 2 2 4 4 2 2 2" xfId="2774"/>
    <cellStyle name="Normal 2 2 2 2 4 4 2 2 2 2" xfId="5238"/>
    <cellStyle name="Normal 2 2 2 2 4 4 2 2 2 2 2" xfId="13384"/>
    <cellStyle name="Normal 2 2 2 2 4 4 2 2 2 2 2 2" xfId="29680"/>
    <cellStyle name="Normal 2 2 2 2 4 4 2 2 2 2 3" xfId="21534"/>
    <cellStyle name="Normal 2 2 2 2 4 4 2 2 2 3" xfId="8073"/>
    <cellStyle name="Normal 2 2 2 2 4 4 2 2 2 3 2" xfId="16219"/>
    <cellStyle name="Normal 2 2 2 2 4 4 2 2 2 3 2 2" xfId="32515"/>
    <cellStyle name="Normal 2 2 2 2 4 4 2 2 2 3 3" xfId="24369"/>
    <cellStyle name="Normal 2 2 2 2 4 4 2 2 2 4" xfId="10920"/>
    <cellStyle name="Normal 2 2 2 2 4 4 2 2 2 4 2" xfId="27216"/>
    <cellStyle name="Normal 2 2 2 2 4 4 2 2 2 5" xfId="19070"/>
    <cellStyle name="Normal 2 2 2 2 4 4 2 2 3" xfId="4020"/>
    <cellStyle name="Normal 2 2 2 2 4 4 2 2 3 2" xfId="12166"/>
    <cellStyle name="Normal 2 2 2 2 4 4 2 2 3 2 2" xfId="28462"/>
    <cellStyle name="Normal 2 2 2 2 4 4 2 2 3 3" xfId="20316"/>
    <cellStyle name="Normal 2 2 2 2 4 4 2 2 4" xfId="6663"/>
    <cellStyle name="Normal 2 2 2 2 4 4 2 2 4 2" xfId="14809"/>
    <cellStyle name="Normal 2 2 2 2 4 4 2 2 4 2 2" xfId="31105"/>
    <cellStyle name="Normal 2 2 2 2 4 4 2 2 4 3" xfId="22959"/>
    <cellStyle name="Normal 2 2 2 2 4 4 2 2 5" xfId="9510"/>
    <cellStyle name="Normal 2 2 2 2 4 4 2 2 5 2" xfId="25806"/>
    <cellStyle name="Normal 2 2 2 2 4 4 2 2 6" xfId="17660"/>
    <cellStyle name="Normal 2 2 2 2 4 4 2 3" xfId="2069"/>
    <cellStyle name="Normal 2 2 2 2 4 4 2 3 2" xfId="4629"/>
    <cellStyle name="Normal 2 2 2 2 4 4 2 3 2 2" xfId="12775"/>
    <cellStyle name="Normal 2 2 2 2 4 4 2 3 2 2 2" xfId="29071"/>
    <cellStyle name="Normal 2 2 2 2 4 4 2 3 2 3" xfId="20925"/>
    <cellStyle name="Normal 2 2 2 2 4 4 2 3 3" xfId="7368"/>
    <cellStyle name="Normal 2 2 2 2 4 4 2 3 3 2" xfId="15514"/>
    <cellStyle name="Normal 2 2 2 2 4 4 2 3 3 2 2" xfId="31810"/>
    <cellStyle name="Normal 2 2 2 2 4 4 2 3 3 3" xfId="23664"/>
    <cellStyle name="Normal 2 2 2 2 4 4 2 3 4" xfId="10215"/>
    <cellStyle name="Normal 2 2 2 2 4 4 2 3 4 2" xfId="26511"/>
    <cellStyle name="Normal 2 2 2 2 4 4 2 3 5" xfId="18365"/>
    <cellStyle name="Normal 2 2 2 2 4 4 2 4" xfId="3411"/>
    <cellStyle name="Normal 2 2 2 2 4 4 2 4 2" xfId="11557"/>
    <cellStyle name="Normal 2 2 2 2 4 4 2 4 2 2" xfId="27853"/>
    <cellStyle name="Normal 2 2 2 2 4 4 2 4 3" xfId="19707"/>
    <cellStyle name="Normal 2 2 2 2 4 4 2 5" xfId="5958"/>
    <cellStyle name="Normal 2 2 2 2 4 4 2 5 2" xfId="14104"/>
    <cellStyle name="Normal 2 2 2 2 4 4 2 5 2 2" xfId="30400"/>
    <cellStyle name="Normal 2 2 2 2 4 4 2 5 3" xfId="22254"/>
    <cellStyle name="Normal 2 2 2 2 4 4 2 6" xfId="8805"/>
    <cellStyle name="Normal 2 2 2 2 4 4 2 6 2" xfId="25101"/>
    <cellStyle name="Normal 2 2 2 2 4 4 2 7" xfId="16955"/>
    <cellStyle name="Normal 2 2 2 2 4 4 3" xfId="1020"/>
    <cellStyle name="Normal 2 2 2 2 4 4 3 2" xfId="2430"/>
    <cellStyle name="Normal 2 2 2 2 4 4 3 2 2" xfId="4942"/>
    <cellStyle name="Normal 2 2 2 2 4 4 3 2 2 2" xfId="13088"/>
    <cellStyle name="Normal 2 2 2 2 4 4 3 2 2 2 2" xfId="29384"/>
    <cellStyle name="Normal 2 2 2 2 4 4 3 2 2 3" xfId="21238"/>
    <cellStyle name="Normal 2 2 2 2 4 4 3 2 3" xfId="7729"/>
    <cellStyle name="Normal 2 2 2 2 4 4 3 2 3 2" xfId="15875"/>
    <cellStyle name="Normal 2 2 2 2 4 4 3 2 3 2 2" xfId="32171"/>
    <cellStyle name="Normal 2 2 2 2 4 4 3 2 3 3" xfId="24025"/>
    <cellStyle name="Normal 2 2 2 2 4 4 3 2 4" xfId="10576"/>
    <cellStyle name="Normal 2 2 2 2 4 4 3 2 4 2" xfId="26872"/>
    <cellStyle name="Normal 2 2 2 2 4 4 3 2 5" xfId="18726"/>
    <cellStyle name="Normal 2 2 2 2 4 4 3 3" xfId="3724"/>
    <cellStyle name="Normal 2 2 2 2 4 4 3 3 2" xfId="11870"/>
    <cellStyle name="Normal 2 2 2 2 4 4 3 3 2 2" xfId="28166"/>
    <cellStyle name="Normal 2 2 2 2 4 4 3 3 3" xfId="20020"/>
    <cellStyle name="Normal 2 2 2 2 4 4 3 4" xfId="6319"/>
    <cellStyle name="Normal 2 2 2 2 4 4 3 4 2" xfId="14465"/>
    <cellStyle name="Normal 2 2 2 2 4 4 3 4 2 2" xfId="30761"/>
    <cellStyle name="Normal 2 2 2 2 4 4 3 4 3" xfId="22615"/>
    <cellStyle name="Normal 2 2 2 2 4 4 3 5" xfId="9166"/>
    <cellStyle name="Normal 2 2 2 2 4 4 3 5 2" xfId="25462"/>
    <cellStyle name="Normal 2 2 2 2 4 4 3 6" xfId="17316"/>
    <cellStyle name="Normal 2 2 2 2 4 4 4" xfId="1725"/>
    <cellStyle name="Normal 2 2 2 2 4 4 4 2" xfId="4333"/>
    <cellStyle name="Normal 2 2 2 2 4 4 4 2 2" xfId="12479"/>
    <cellStyle name="Normal 2 2 2 2 4 4 4 2 2 2" xfId="28775"/>
    <cellStyle name="Normal 2 2 2 2 4 4 4 2 3" xfId="20629"/>
    <cellStyle name="Normal 2 2 2 2 4 4 4 3" xfId="7024"/>
    <cellStyle name="Normal 2 2 2 2 4 4 4 3 2" xfId="15170"/>
    <cellStyle name="Normal 2 2 2 2 4 4 4 3 2 2" xfId="31466"/>
    <cellStyle name="Normal 2 2 2 2 4 4 4 3 3" xfId="23320"/>
    <cellStyle name="Normal 2 2 2 2 4 4 4 4" xfId="9871"/>
    <cellStyle name="Normal 2 2 2 2 4 4 4 4 2" xfId="26167"/>
    <cellStyle name="Normal 2 2 2 2 4 4 4 5" xfId="18021"/>
    <cellStyle name="Normal 2 2 2 2 4 4 5" xfId="3115"/>
    <cellStyle name="Normal 2 2 2 2 4 4 5 2" xfId="11261"/>
    <cellStyle name="Normal 2 2 2 2 4 4 5 2 2" xfId="27557"/>
    <cellStyle name="Normal 2 2 2 2 4 4 5 3" xfId="19411"/>
    <cellStyle name="Normal 2 2 2 2 4 4 6" xfId="5614"/>
    <cellStyle name="Normal 2 2 2 2 4 4 6 2" xfId="13760"/>
    <cellStyle name="Normal 2 2 2 2 4 4 6 2 2" xfId="30056"/>
    <cellStyle name="Normal 2 2 2 2 4 4 6 3" xfId="21910"/>
    <cellStyle name="Normal 2 2 2 2 4 4 7" xfId="8461"/>
    <cellStyle name="Normal 2 2 2 2 4 4 7 2" xfId="24757"/>
    <cellStyle name="Normal 2 2 2 2 4 4 8" xfId="16611"/>
    <cellStyle name="Normal 2 2 2 2 4 5" xfId="404"/>
    <cellStyle name="Normal 2 2 2 2 4 5 2" xfId="1110"/>
    <cellStyle name="Normal 2 2 2 2 4 5 2 2" xfId="2520"/>
    <cellStyle name="Normal 2 2 2 2 4 5 2 2 2" xfId="5016"/>
    <cellStyle name="Normal 2 2 2 2 4 5 2 2 2 2" xfId="13162"/>
    <cellStyle name="Normal 2 2 2 2 4 5 2 2 2 2 2" xfId="29458"/>
    <cellStyle name="Normal 2 2 2 2 4 5 2 2 2 3" xfId="21312"/>
    <cellStyle name="Normal 2 2 2 2 4 5 2 2 3" xfId="7819"/>
    <cellStyle name="Normal 2 2 2 2 4 5 2 2 3 2" xfId="15965"/>
    <cellStyle name="Normal 2 2 2 2 4 5 2 2 3 2 2" xfId="32261"/>
    <cellStyle name="Normal 2 2 2 2 4 5 2 2 3 3" xfId="24115"/>
    <cellStyle name="Normal 2 2 2 2 4 5 2 2 4" xfId="10666"/>
    <cellStyle name="Normal 2 2 2 2 4 5 2 2 4 2" xfId="26962"/>
    <cellStyle name="Normal 2 2 2 2 4 5 2 2 5" xfId="18816"/>
    <cellStyle name="Normal 2 2 2 2 4 5 2 3" xfId="3798"/>
    <cellStyle name="Normal 2 2 2 2 4 5 2 3 2" xfId="11944"/>
    <cellStyle name="Normal 2 2 2 2 4 5 2 3 2 2" xfId="28240"/>
    <cellStyle name="Normal 2 2 2 2 4 5 2 3 3" xfId="20094"/>
    <cellStyle name="Normal 2 2 2 2 4 5 2 4" xfId="6409"/>
    <cellStyle name="Normal 2 2 2 2 4 5 2 4 2" xfId="14555"/>
    <cellStyle name="Normal 2 2 2 2 4 5 2 4 2 2" xfId="30851"/>
    <cellStyle name="Normal 2 2 2 2 4 5 2 4 3" xfId="22705"/>
    <cellStyle name="Normal 2 2 2 2 4 5 2 5" xfId="9256"/>
    <cellStyle name="Normal 2 2 2 2 4 5 2 5 2" xfId="25552"/>
    <cellStyle name="Normal 2 2 2 2 4 5 2 6" xfId="17406"/>
    <cellStyle name="Normal 2 2 2 2 4 5 3" xfId="1815"/>
    <cellStyle name="Normal 2 2 2 2 4 5 3 2" xfId="4407"/>
    <cellStyle name="Normal 2 2 2 2 4 5 3 2 2" xfId="12553"/>
    <cellStyle name="Normal 2 2 2 2 4 5 3 2 2 2" xfId="28849"/>
    <cellStyle name="Normal 2 2 2 2 4 5 3 2 3" xfId="20703"/>
    <cellStyle name="Normal 2 2 2 2 4 5 3 3" xfId="7114"/>
    <cellStyle name="Normal 2 2 2 2 4 5 3 3 2" xfId="15260"/>
    <cellStyle name="Normal 2 2 2 2 4 5 3 3 2 2" xfId="31556"/>
    <cellStyle name="Normal 2 2 2 2 4 5 3 3 3" xfId="23410"/>
    <cellStyle name="Normal 2 2 2 2 4 5 3 4" xfId="9961"/>
    <cellStyle name="Normal 2 2 2 2 4 5 3 4 2" xfId="26257"/>
    <cellStyle name="Normal 2 2 2 2 4 5 3 5" xfId="18111"/>
    <cellStyle name="Normal 2 2 2 2 4 5 4" xfId="3189"/>
    <cellStyle name="Normal 2 2 2 2 4 5 4 2" xfId="11335"/>
    <cellStyle name="Normal 2 2 2 2 4 5 4 2 2" xfId="27631"/>
    <cellStyle name="Normal 2 2 2 2 4 5 4 3" xfId="19485"/>
    <cellStyle name="Normal 2 2 2 2 4 5 5" xfId="5704"/>
    <cellStyle name="Normal 2 2 2 2 4 5 5 2" xfId="13850"/>
    <cellStyle name="Normal 2 2 2 2 4 5 5 2 2" xfId="30146"/>
    <cellStyle name="Normal 2 2 2 2 4 5 5 3" xfId="22000"/>
    <cellStyle name="Normal 2 2 2 2 4 5 6" xfId="8551"/>
    <cellStyle name="Normal 2 2 2 2 4 5 6 2" xfId="24847"/>
    <cellStyle name="Normal 2 2 2 2 4 5 7" xfId="16701"/>
    <cellStyle name="Normal 2 2 2 2 4 6" xfId="766"/>
    <cellStyle name="Normal 2 2 2 2 4 6 2" xfId="2176"/>
    <cellStyle name="Normal 2 2 2 2 4 6 2 2" xfId="4720"/>
    <cellStyle name="Normal 2 2 2 2 4 6 2 2 2" xfId="12866"/>
    <cellStyle name="Normal 2 2 2 2 4 6 2 2 2 2" xfId="29162"/>
    <cellStyle name="Normal 2 2 2 2 4 6 2 2 3" xfId="21016"/>
    <cellStyle name="Normal 2 2 2 2 4 6 2 3" xfId="7475"/>
    <cellStyle name="Normal 2 2 2 2 4 6 2 3 2" xfId="15621"/>
    <cellStyle name="Normal 2 2 2 2 4 6 2 3 2 2" xfId="31917"/>
    <cellStyle name="Normal 2 2 2 2 4 6 2 3 3" xfId="23771"/>
    <cellStyle name="Normal 2 2 2 2 4 6 2 4" xfId="10322"/>
    <cellStyle name="Normal 2 2 2 2 4 6 2 4 2" xfId="26618"/>
    <cellStyle name="Normal 2 2 2 2 4 6 2 5" xfId="18472"/>
    <cellStyle name="Normal 2 2 2 2 4 6 3" xfId="3502"/>
    <cellStyle name="Normal 2 2 2 2 4 6 3 2" xfId="11648"/>
    <cellStyle name="Normal 2 2 2 2 4 6 3 2 2" xfId="27944"/>
    <cellStyle name="Normal 2 2 2 2 4 6 3 3" xfId="19798"/>
    <cellStyle name="Normal 2 2 2 2 4 6 4" xfId="6065"/>
    <cellStyle name="Normal 2 2 2 2 4 6 4 2" xfId="14211"/>
    <cellStyle name="Normal 2 2 2 2 4 6 4 2 2" xfId="30507"/>
    <cellStyle name="Normal 2 2 2 2 4 6 4 3" xfId="22361"/>
    <cellStyle name="Normal 2 2 2 2 4 6 5" xfId="8912"/>
    <cellStyle name="Normal 2 2 2 2 4 6 5 2" xfId="25208"/>
    <cellStyle name="Normal 2 2 2 2 4 6 6" xfId="17062"/>
    <cellStyle name="Normal 2 2 2 2 4 7" xfId="1471"/>
    <cellStyle name="Normal 2 2 2 2 4 7 2" xfId="4111"/>
    <cellStyle name="Normal 2 2 2 2 4 7 2 2" xfId="12257"/>
    <cellStyle name="Normal 2 2 2 2 4 7 2 2 2" xfId="28553"/>
    <cellStyle name="Normal 2 2 2 2 4 7 2 3" xfId="20407"/>
    <cellStyle name="Normal 2 2 2 2 4 7 3" xfId="6770"/>
    <cellStyle name="Normal 2 2 2 2 4 7 3 2" xfId="14916"/>
    <cellStyle name="Normal 2 2 2 2 4 7 3 2 2" xfId="31212"/>
    <cellStyle name="Normal 2 2 2 2 4 7 3 3" xfId="23066"/>
    <cellStyle name="Normal 2 2 2 2 4 7 4" xfId="9617"/>
    <cellStyle name="Normal 2 2 2 2 4 7 4 2" xfId="25913"/>
    <cellStyle name="Normal 2 2 2 2 4 7 5" xfId="17767"/>
    <cellStyle name="Normal 2 2 2 2 4 8" xfId="2893"/>
    <cellStyle name="Normal 2 2 2 2 4 8 2" xfId="11039"/>
    <cellStyle name="Normal 2 2 2 2 4 8 2 2" xfId="27335"/>
    <cellStyle name="Normal 2 2 2 2 4 8 3" xfId="19189"/>
    <cellStyle name="Normal 2 2 2 2 4 9" xfId="5360"/>
    <cellStyle name="Normal 2 2 2 2 4 9 2" xfId="13506"/>
    <cellStyle name="Normal 2 2 2 2 4 9 2 2" xfId="29802"/>
    <cellStyle name="Normal 2 2 2 2 4 9 3" xfId="21656"/>
    <cellStyle name="Normal 2 2 2 2 5" xfId="95"/>
    <cellStyle name="Normal 2 2 2 2 5 10" xfId="5395"/>
    <cellStyle name="Normal 2 2 2 2 5 10 2" xfId="13541"/>
    <cellStyle name="Normal 2 2 2 2 5 10 2 2" xfId="29837"/>
    <cellStyle name="Normal 2 2 2 2 5 10 3" xfId="21691"/>
    <cellStyle name="Normal 2 2 2 2 5 11" xfId="8242"/>
    <cellStyle name="Normal 2 2 2 2 5 11 2" xfId="24538"/>
    <cellStyle name="Normal 2 2 2 2 5 12" xfId="16392"/>
    <cellStyle name="Normal 2 2 2 2 5 2" xfId="185"/>
    <cellStyle name="Normal 2 2 2 2 5 2 2" xfId="529"/>
    <cellStyle name="Normal 2 2 2 2 5 2 2 2" xfId="1235"/>
    <cellStyle name="Normal 2 2 2 2 5 2 2 2 2" xfId="2645"/>
    <cellStyle name="Normal 2 2 2 2 5 2 2 2 2 2" xfId="5119"/>
    <cellStyle name="Normal 2 2 2 2 5 2 2 2 2 2 2" xfId="13265"/>
    <cellStyle name="Normal 2 2 2 2 5 2 2 2 2 2 2 2" xfId="29561"/>
    <cellStyle name="Normal 2 2 2 2 5 2 2 2 2 2 3" xfId="21415"/>
    <cellStyle name="Normal 2 2 2 2 5 2 2 2 2 3" xfId="7944"/>
    <cellStyle name="Normal 2 2 2 2 5 2 2 2 2 3 2" xfId="16090"/>
    <cellStyle name="Normal 2 2 2 2 5 2 2 2 2 3 2 2" xfId="32386"/>
    <cellStyle name="Normal 2 2 2 2 5 2 2 2 2 3 3" xfId="24240"/>
    <cellStyle name="Normal 2 2 2 2 5 2 2 2 2 4" xfId="10791"/>
    <cellStyle name="Normal 2 2 2 2 5 2 2 2 2 4 2" xfId="27087"/>
    <cellStyle name="Normal 2 2 2 2 5 2 2 2 2 5" xfId="18941"/>
    <cellStyle name="Normal 2 2 2 2 5 2 2 2 3" xfId="3901"/>
    <cellStyle name="Normal 2 2 2 2 5 2 2 2 3 2" xfId="12047"/>
    <cellStyle name="Normal 2 2 2 2 5 2 2 2 3 2 2" xfId="28343"/>
    <cellStyle name="Normal 2 2 2 2 5 2 2 2 3 3" xfId="20197"/>
    <cellStyle name="Normal 2 2 2 2 5 2 2 2 4" xfId="6534"/>
    <cellStyle name="Normal 2 2 2 2 5 2 2 2 4 2" xfId="14680"/>
    <cellStyle name="Normal 2 2 2 2 5 2 2 2 4 2 2" xfId="30976"/>
    <cellStyle name="Normal 2 2 2 2 5 2 2 2 4 3" xfId="22830"/>
    <cellStyle name="Normal 2 2 2 2 5 2 2 2 5" xfId="9381"/>
    <cellStyle name="Normal 2 2 2 2 5 2 2 2 5 2" xfId="25677"/>
    <cellStyle name="Normal 2 2 2 2 5 2 2 2 6" xfId="17531"/>
    <cellStyle name="Normal 2 2 2 2 5 2 2 3" xfId="1940"/>
    <cellStyle name="Normal 2 2 2 2 5 2 2 3 2" xfId="4510"/>
    <cellStyle name="Normal 2 2 2 2 5 2 2 3 2 2" xfId="12656"/>
    <cellStyle name="Normal 2 2 2 2 5 2 2 3 2 2 2" xfId="28952"/>
    <cellStyle name="Normal 2 2 2 2 5 2 2 3 2 3" xfId="20806"/>
    <cellStyle name="Normal 2 2 2 2 5 2 2 3 3" xfId="7239"/>
    <cellStyle name="Normal 2 2 2 2 5 2 2 3 3 2" xfId="15385"/>
    <cellStyle name="Normal 2 2 2 2 5 2 2 3 3 2 2" xfId="31681"/>
    <cellStyle name="Normal 2 2 2 2 5 2 2 3 3 3" xfId="23535"/>
    <cellStyle name="Normal 2 2 2 2 5 2 2 3 4" xfId="10086"/>
    <cellStyle name="Normal 2 2 2 2 5 2 2 3 4 2" xfId="26382"/>
    <cellStyle name="Normal 2 2 2 2 5 2 2 3 5" xfId="18236"/>
    <cellStyle name="Normal 2 2 2 2 5 2 2 4" xfId="3292"/>
    <cellStyle name="Normal 2 2 2 2 5 2 2 4 2" xfId="11438"/>
    <cellStyle name="Normal 2 2 2 2 5 2 2 4 2 2" xfId="27734"/>
    <cellStyle name="Normal 2 2 2 2 5 2 2 4 3" xfId="19588"/>
    <cellStyle name="Normal 2 2 2 2 5 2 2 5" xfId="5829"/>
    <cellStyle name="Normal 2 2 2 2 5 2 2 5 2" xfId="13975"/>
    <cellStyle name="Normal 2 2 2 2 5 2 2 5 2 2" xfId="30271"/>
    <cellStyle name="Normal 2 2 2 2 5 2 2 5 3" xfId="22125"/>
    <cellStyle name="Normal 2 2 2 2 5 2 2 6" xfId="8676"/>
    <cellStyle name="Normal 2 2 2 2 5 2 2 6 2" xfId="24972"/>
    <cellStyle name="Normal 2 2 2 2 5 2 2 7" xfId="16826"/>
    <cellStyle name="Normal 2 2 2 2 5 2 3" xfId="891"/>
    <cellStyle name="Normal 2 2 2 2 5 2 3 2" xfId="2301"/>
    <cellStyle name="Normal 2 2 2 2 5 2 3 2 2" xfId="4823"/>
    <cellStyle name="Normal 2 2 2 2 5 2 3 2 2 2" xfId="12969"/>
    <cellStyle name="Normal 2 2 2 2 5 2 3 2 2 2 2" xfId="29265"/>
    <cellStyle name="Normal 2 2 2 2 5 2 3 2 2 3" xfId="21119"/>
    <cellStyle name="Normal 2 2 2 2 5 2 3 2 3" xfId="7600"/>
    <cellStyle name="Normal 2 2 2 2 5 2 3 2 3 2" xfId="15746"/>
    <cellStyle name="Normal 2 2 2 2 5 2 3 2 3 2 2" xfId="32042"/>
    <cellStyle name="Normal 2 2 2 2 5 2 3 2 3 3" xfId="23896"/>
    <cellStyle name="Normal 2 2 2 2 5 2 3 2 4" xfId="10447"/>
    <cellStyle name="Normal 2 2 2 2 5 2 3 2 4 2" xfId="26743"/>
    <cellStyle name="Normal 2 2 2 2 5 2 3 2 5" xfId="18597"/>
    <cellStyle name="Normal 2 2 2 2 5 2 3 3" xfId="3605"/>
    <cellStyle name="Normal 2 2 2 2 5 2 3 3 2" xfId="11751"/>
    <cellStyle name="Normal 2 2 2 2 5 2 3 3 2 2" xfId="28047"/>
    <cellStyle name="Normal 2 2 2 2 5 2 3 3 3" xfId="19901"/>
    <cellStyle name="Normal 2 2 2 2 5 2 3 4" xfId="6190"/>
    <cellStyle name="Normal 2 2 2 2 5 2 3 4 2" xfId="14336"/>
    <cellStyle name="Normal 2 2 2 2 5 2 3 4 2 2" xfId="30632"/>
    <cellStyle name="Normal 2 2 2 2 5 2 3 4 3" xfId="22486"/>
    <cellStyle name="Normal 2 2 2 2 5 2 3 5" xfId="9037"/>
    <cellStyle name="Normal 2 2 2 2 5 2 3 5 2" xfId="25333"/>
    <cellStyle name="Normal 2 2 2 2 5 2 3 6" xfId="17187"/>
    <cellStyle name="Normal 2 2 2 2 5 2 4" xfId="1596"/>
    <cellStyle name="Normal 2 2 2 2 5 2 4 2" xfId="4214"/>
    <cellStyle name="Normal 2 2 2 2 5 2 4 2 2" xfId="12360"/>
    <cellStyle name="Normal 2 2 2 2 5 2 4 2 2 2" xfId="28656"/>
    <cellStyle name="Normal 2 2 2 2 5 2 4 2 3" xfId="20510"/>
    <cellStyle name="Normal 2 2 2 2 5 2 4 3" xfId="6895"/>
    <cellStyle name="Normal 2 2 2 2 5 2 4 3 2" xfId="15041"/>
    <cellStyle name="Normal 2 2 2 2 5 2 4 3 2 2" xfId="31337"/>
    <cellStyle name="Normal 2 2 2 2 5 2 4 3 3" xfId="23191"/>
    <cellStyle name="Normal 2 2 2 2 5 2 4 4" xfId="9742"/>
    <cellStyle name="Normal 2 2 2 2 5 2 4 4 2" xfId="26038"/>
    <cellStyle name="Normal 2 2 2 2 5 2 4 5" xfId="17892"/>
    <cellStyle name="Normal 2 2 2 2 5 2 5" xfId="2996"/>
    <cellStyle name="Normal 2 2 2 2 5 2 5 2" xfId="11142"/>
    <cellStyle name="Normal 2 2 2 2 5 2 5 2 2" xfId="27438"/>
    <cellStyle name="Normal 2 2 2 2 5 2 5 3" xfId="19292"/>
    <cellStyle name="Normal 2 2 2 2 5 2 6" xfId="5485"/>
    <cellStyle name="Normal 2 2 2 2 5 2 6 2" xfId="13631"/>
    <cellStyle name="Normal 2 2 2 2 5 2 6 2 2" xfId="29927"/>
    <cellStyle name="Normal 2 2 2 2 5 2 6 3" xfId="21781"/>
    <cellStyle name="Normal 2 2 2 2 5 2 7" xfId="8332"/>
    <cellStyle name="Normal 2 2 2 2 5 2 7 2" xfId="24628"/>
    <cellStyle name="Normal 2 2 2 2 5 2 8" xfId="16482"/>
    <cellStyle name="Normal 2 2 2 2 5 3" xfId="259"/>
    <cellStyle name="Normal 2 2 2 2 5 3 2" xfId="603"/>
    <cellStyle name="Normal 2 2 2 2 5 3 2 2" xfId="1309"/>
    <cellStyle name="Normal 2 2 2 2 5 3 2 2 2" xfId="2719"/>
    <cellStyle name="Normal 2 2 2 2 5 3 2 2 2 2" xfId="5193"/>
    <cellStyle name="Normal 2 2 2 2 5 3 2 2 2 2 2" xfId="13339"/>
    <cellStyle name="Normal 2 2 2 2 5 3 2 2 2 2 2 2" xfId="29635"/>
    <cellStyle name="Normal 2 2 2 2 5 3 2 2 2 2 3" xfId="21489"/>
    <cellStyle name="Normal 2 2 2 2 5 3 2 2 2 3" xfId="8018"/>
    <cellStyle name="Normal 2 2 2 2 5 3 2 2 2 3 2" xfId="16164"/>
    <cellStyle name="Normal 2 2 2 2 5 3 2 2 2 3 2 2" xfId="32460"/>
    <cellStyle name="Normal 2 2 2 2 5 3 2 2 2 3 3" xfId="24314"/>
    <cellStyle name="Normal 2 2 2 2 5 3 2 2 2 4" xfId="10865"/>
    <cellStyle name="Normal 2 2 2 2 5 3 2 2 2 4 2" xfId="27161"/>
    <cellStyle name="Normal 2 2 2 2 5 3 2 2 2 5" xfId="19015"/>
    <cellStyle name="Normal 2 2 2 2 5 3 2 2 3" xfId="3975"/>
    <cellStyle name="Normal 2 2 2 2 5 3 2 2 3 2" xfId="12121"/>
    <cellStyle name="Normal 2 2 2 2 5 3 2 2 3 2 2" xfId="28417"/>
    <cellStyle name="Normal 2 2 2 2 5 3 2 2 3 3" xfId="20271"/>
    <cellStyle name="Normal 2 2 2 2 5 3 2 2 4" xfId="6608"/>
    <cellStyle name="Normal 2 2 2 2 5 3 2 2 4 2" xfId="14754"/>
    <cellStyle name="Normal 2 2 2 2 5 3 2 2 4 2 2" xfId="31050"/>
    <cellStyle name="Normal 2 2 2 2 5 3 2 2 4 3" xfId="22904"/>
    <cellStyle name="Normal 2 2 2 2 5 3 2 2 5" xfId="9455"/>
    <cellStyle name="Normal 2 2 2 2 5 3 2 2 5 2" xfId="25751"/>
    <cellStyle name="Normal 2 2 2 2 5 3 2 2 6" xfId="17605"/>
    <cellStyle name="Normal 2 2 2 2 5 3 2 3" xfId="2014"/>
    <cellStyle name="Normal 2 2 2 2 5 3 2 3 2" xfId="4584"/>
    <cellStyle name="Normal 2 2 2 2 5 3 2 3 2 2" xfId="12730"/>
    <cellStyle name="Normal 2 2 2 2 5 3 2 3 2 2 2" xfId="29026"/>
    <cellStyle name="Normal 2 2 2 2 5 3 2 3 2 3" xfId="20880"/>
    <cellStyle name="Normal 2 2 2 2 5 3 2 3 3" xfId="7313"/>
    <cellStyle name="Normal 2 2 2 2 5 3 2 3 3 2" xfId="15459"/>
    <cellStyle name="Normal 2 2 2 2 5 3 2 3 3 2 2" xfId="31755"/>
    <cellStyle name="Normal 2 2 2 2 5 3 2 3 3 3" xfId="23609"/>
    <cellStyle name="Normal 2 2 2 2 5 3 2 3 4" xfId="10160"/>
    <cellStyle name="Normal 2 2 2 2 5 3 2 3 4 2" xfId="26456"/>
    <cellStyle name="Normal 2 2 2 2 5 3 2 3 5" xfId="18310"/>
    <cellStyle name="Normal 2 2 2 2 5 3 2 4" xfId="3366"/>
    <cellStyle name="Normal 2 2 2 2 5 3 2 4 2" xfId="11512"/>
    <cellStyle name="Normal 2 2 2 2 5 3 2 4 2 2" xfId="27808"/>
    <cellStyle name="Normal 2 2 2 2 5 3 2 4 3" xfId="19662"/>
    <cellStyle name="Normal 2 2 2 2 5 3 2 5" xfId="5903"/>
    <cellStyle name="Normal 2 2 2 2 5 3 2 5 2" xfId="14049"/>
    <cellStyle name="Normal 2 2 2 2 5 3 2 5 2 2" xfId="30345"/>
    <cellStyle name="Normal 2 2 2 2 5 3 2 5 3" xfId="22199"/>
    <cellStyle name="Normal 2 2 2 2 5 3 2 6" xfId="8750"/>
    <cellStyle name="Normal 2 2 2 2 5 3 2 6 2" xfId="25046"/>
    <cellStyle name="Normal 2 2 2 2 5 3 2 7" xfId="16900"/>
    <cellStyle name="Normal 2 2 2 2 5 3 3" xfId="965"/>
    <cellStyle name="Normal 2 2 2 2 5 3 3 2" xfId="2375"/>
    <cellStyle name="Normal 2 2 2 2 5 3 3 2 2" xfId="4897"/>
    <cellStyle name="Normal 2 2 2 2 5 3 3 2 2 2" xfId="13043"/>
    <cellStyle name="Normal 2 2 2 2 5 3 3 2 2 2 2" xfId="29339"/>
    <cellStyle name="Normal 2 2 2 2 5 3 3 2 2 3" xfId="21193"/>
    <cellStyle name="Normal 2 2 2 2 5 3 3 2 3" xfId="7674"/>
    <cellStyle name="Normal 2 2 2 2 5 3 3 2 3 2" xfId="15820"/>
    <cellStyle name="Normal 2 2 2 2 5 3 3 2 3 2 2" xfId="32116"/>
    <cellStyle name="Normal 2 2 2 2 5 3 3 2 3 3" xfId="23970"/>
    <cellStyle name="Normal 2 2 2 2 5 3 3 2 4" xfId="10521"/>
    <cellStyle name="Normal 2 2 2 2 5 3 3 2 4 2" xfId="26817"/>
    <cellStyle name="Normal 2 2 2 2 5 3 3 2 5" xfId="18671"/>
    <cellStyle name="Normal 2 2 2 2 5 3 3 3" xfId="3679"/>
    <cellStyle name="Normal 2 2 2 2 5 3 3 3 2" xfId="11825"/>
    <cellStyle name="Normal 2 2 2 2 5 3 3 3 2 2" xfId="28121"/>
    <cellStyle name="Normal 2 2 2 2 5 3 3 3 3" xfId="19975"/>
    <cellStyle name="Normal 2 2 2 2 5 3 3 4" xfId="6264"/>
    <cellStyle name="Normal 2 2 2 2 5 3 3 4 2" xfId="14410"/>
    <cellStyle name="Normal 2 2 2 2 5 3 3 4 2 2" xfId="30706"/>
    <cellStyle name="Normal 2 2 2 2 5 3 3 4 3" xfId="22560"/>
    <cellStyle name="Normal 2 2 2 2 5 3 3 5" xfId="9111"/>
    <cellStyle name="Normal 2 2 2 2 5 3 3 5 2" xfId="25407"/>
    <cellStyle name="Normal 2 2 2 2 5 3 3 6" xfId="17261"/>
    <cellStyle name="Normal 2 2 2 2 5 3 4" xfId="1670"/>
    <cellStyle name="Normal 2 2 2 2 5 3 4 2" xfId="4288"/>
    <cellStyle name="Normal 2 2 2 2 5 3 4 2 2" xfId="12434"/>
    <cellStyle name="Normal 2 2 2 2 5 3 4 2 2 2" xfId="28730"/>
    <cellStyle name="Normal 2 2 2 2 5 3 4 2 3" xfId="20584"/>
    <cellStyle name="Normal 2 2 2 2 5 3 4 3" xfId="6969"/>
    <cellStyle name="Normal 2 2 2 2 5 3 4 3 2" xfId="15115"/>
    <cellStyle name="Normal 2 2 2 2 5 3 4 3 2 2" xfId="31411"/>
    <cellStyle name="Normal 2 2 2 2 5 3 4 3 3" xfId="23265"/>
    <cellStyle name="Normal 2 2 2 2 5 3 4 4" xfId="9816"/>
    <cellStyle name="Normal 2 2 2 2 5 3 4 4 2" xfId="26112"/>
    <cellStyle name="Normal 2 2 2 2 5 3 4 5" xfId="17966"/>
    <cellStyle name="Normal 2 2 2 2 5 3 5" xfId="3070"/>
    <cellStyle name="Normal 2 2 2 2 5 3 5 2" xfId="11216"/>
    <cellStyle name="Normal 2 2 2 2 5 3 5 2 2" xfId="27512"/>
    <cellStyle name="Normal 2 2 2 2 5 3 5 3" xfId="19366"/>
    <cellStyle name="Normal 2 2 2 2 5 3 6" xfId="5559"/>
    <cellStyle name="Normal 2 2 2 2 5 3 6 2" xfId="13705"/>
    <cellStyle name="Normal 2 2 2 2 5 3 6 2 2" xfId="30001"/>
    <cellStyle name="Normal 2 2 2 2 5 3 6 3" xfId="21855"/>
    <cellStyle name="Normal 2 2 2 2 5 3 7" xfId="8406"/>
    <cellStyle name="Normal 2 2 2 2 5 3 7 2" xfId="24702"/>
    <cellStyle name="Normal 2 2 2 2 5 3 8" xfId="16556"/>
    <cellStyle name="Normal 2 2 2 2 5 4" xfId="349"/>
    <cellStyle name="Normal 2 2 2 2 5 4 2" xfId="693"/>
    <cellStyle name="Normal 2 2 2 2 5 4 2 2" xfId="1399"/>
    <cellStyle name="Normal 2 2 2 2 5 4 2 2 2" xfId="2809"/>
    <cellStyle name="Normal 2 2 2 2 5 4 2 2 2 2" xfId="5267"/>
    <cellStyle name="Normal 2 2 2 2 5 4 2 2 2 2 2" xfId="13413"/>
    <cellStyle name="Normal 2 2 2 2 5 4 2 2 2 2 2 2" xfId="29709"/>
    <cellStyle name="Normal 2 2 2 2 5 4 2 2 2 2 3" xfId="21563"/>
    <cellStyle name="Normal 2 2 2 2 5 4 2 2 2 3" xfId="8108"/>
    <cellStyle name="Normal 2 2 2 2 5 4 2 2 2 3 2" xfId="16254"/>
    <cellStyle name="Normal 2 2 2 2 5 4 2 2 2 3 2 2" xfId="32550"/>
    <cellStyle name="Normal 2 2 2 2 5 4 2 2 2 3 3" xfId="24404"/>
    <cellStyle name="Normal 2 2 2 2 5 4 2 2 2 4" xfId="10955"/>
    <cellStyle name="Normal 2 2 2 2 5 4 2 2 2 4 2" xfId="27251"/>
    <cellStyle name="Normal 2 2 2 2 5 4 2 2 2 5" xfId="19105"/>
    <cellStyle name="Normal 2 2 2 2 5 4 2 2 3" xfId="4049"/>
    <cellStyle name="Normal 2 2 2 2 5 4 2 2 3 2" xfId="12195"/>
    <cellStyle name="Normal 2 2 2 2 5 4 2 2 3 2 2" xfId="28491"/>
    <cellStyle name="Normal 2 2 2 2 5 4 2 2 3 3" xfId="20345"/>
    <cellStyle name="Normal 2 2 2 2 5 4 2 2 4" xfId="6698"/>
    <cellStyle name="Normal 2 2 2 2 5 4 2 2 4 2" xfId="14844"/>
    <cellStyle name="Normal 2 2 2 2 5 4 2 2 4 2 2" xfId="31140"/>
    <cellStyle name="Normal 2 2 2 2 5 4 2 2 4 3" xfId="22994"/>
    <cellStyle name="Normal 2 2 2 2 5 4 2 2 5" xfId="9545"/>
    <cellStyle name="Normal 2 2 2 2 5 4 2 2 5 2" xfId="25841"/>
    <cellStyle name="Normal 2 2 2 2 5 4 2 2 6" xfId="17695"/>
    <cellStyle name="Normal 2 2 2 2 5 4 2 3" xfId="2104"/>
    <cellStyle name="Normal 2 2 2 2 5 4 2 3 2" xfId="4658"/>
    <cellStyle name="Normal 2 2 2 2 5 4 2 3 2 2" xfId="12804"/>
    <cellStyle name="Normal 2 2 2 2 5 4 2 3 2 2 2" xfId="29100"/>
    <cellStyle name="Normal 2 2 2 2 5 4 2 3 2 3" xfId="20954"/>
    <cellStyle name="Normal 2 2 2 2 5 4 2 3 3" xfId="7403"/>
    <cellStyle name="Normal 2 2 2 2 5 4 2 3 3 2" xfId="15549"/>
    <cellStyle name="Normal 2 2 2 2 5 4 2 3 3 2 2" xfId="31845"/>
    <cellStyle name="Normal 2 2 2 2 5 4 2 3 3 3" xfId="23699"/>
    <cellStyle name="Normal 2 2 2 2 5 4 2 3 4" xfId="10250"/>
    <cellStyle name="Normal 2 2 2 2 5 4 2 3 4 2" xfId="26546"/>
    <cellStyle name="Normal 2 2 2 2 5 4 2 3 5" xfId="18400"/>
    <cellStyle name="Normal 2 2 2 2 5 4 2 4" xfId="3440"/>
    <cellStyle name="Normal 2 2 2 2 5 4 2 4 2" xfId="11586"/>
    <cellStyle name="Normal 2 2 2 2 5 4 2 4 2 2" xfId="27882"/>
    <cellStyle name="Normal 2 2 2 2 5 4 2 4 3" xfId="19736"/>
    <cellStyle name="Normal 2 2 2 2 5 4 2 5" xfId="5993"/>
    <cellStyle name="Normal 2 2 2 2 5 4 2 5 2" xfId="14139"/>
    <cellStyle name="Normal 2 2 2 2 5 4 2 5 2 2" xfId="30435"/>
    <cellStyle name="Normal 2 2 2 2 5 4 2 5 3" xfId="22289"/>
    <cellStyle name="Normal 2 2 2 2 5 4 2 6" xfId="8840"/>
    <cellStyle name="Normal 2 2 2 2 5 4 2 6 2" xfId="25136"/>
    <cellStyle name="Normal 2 2 2 2 5 4 2 7" xfId="16990"/>
    <cellStyle name="Normal 2 2 2 2 5 4 3" xfId="1055"/>
    <cellStyle name="Normal 2 2 2 2 5 4 3 2" xfId="2465"/>
    <cellStyle name="Normal 2 2 2 2 5 4 3 2 2" xfId="4971"/>
    <cellStyle name="Normal 2 2 2 2 5 4 3 2 2 2" xfId="13117"/>
    <cellStyle name="Normal 2 2 2 2 5 4 3 2 2 2 2" xfId="29413"/>
    <cellStyle name="Normal 2 2 2 2 5 4 3 2 2 3" xfId="21267"/>
    <cellStyle name="Normal 2 2 2 2 5 4 3 2 3" xfId="7764"/>
    <cellStyle name="Normal 2 2 2 2 5 4 3 2 3 2" xfId="15910"/>
    <cellStyle name="Normal 2 2 2 2 5 4 3 2 3 2 2" xfId="32206"/>
    <cellStyle name="Normal 2 2 2 2 5 4 3 2 3 3" xfId="24060"/>
    <cellStyle name="Normal 2 2 2 2 5 4 3 2 4" xfId="10611"/>
    <cellStyle name="Normal 2 2 2 2 5 4 3 2 4 2" xfId="26907"/>
    <cellStyle name="Normal 2 2 2 2 5 4 3 2 5" xfId="18761"/>
    <cellStyle name="Normal 2 2 2 2 5 4 3 3" xfId="3753"/>
    <cellStyle name="Normal 2 2 2 2 5 4 3 3 2" xfId="11899"/>
    <cellStyle name="Normal 2 2 2 2 5 4 3 3 2 2" xfId="28195"/>
    <cellStyle name="Normal 2 2 2 2 5 4 3 3 3" xfId="20049"/>
    <cellStyle name="Normal 2 2 2 2 5 4 3 4" xfId="6354"/>
    <cellStyle name="Normal 2 2 2 2 5 4 3 4 2" xfId="14500"/>
    <cellStyle name="Normal 2 2 2 2 5 4 3 4 2 2" xfId="30796"/>
    <cellStyle name="Normal 2 2 2 2 5 4 3 4 3" xfId="22650"/>
    <cellStyle name="Normal 2 2 2 2 5 4 3 5" xfId="9201"/>
    <cellStyle name="Normal 2 2 2 2 5 4 3 5 2" xfId="25497"/>
    <cellStyle name="Normal 2 2 2 2 5 4 3 6" xfId="17351"/>
    <cellStyle name="Normal 2 2 2 2 5 4 4" xfId="1760"/>
    <cellStyle name="Normal 2 2 2 2 5 4 4 2" xfId="4362"/>
    <cellStyle name="Normal 2 2 2 2 5 4 4 2 2" xfId="12508"/>
    <cellStyle name="Normal 2 2 2 2 5 4 4 2 2 2" xfId="28804"/>
    <cellStyle name="Normal 2 2 2 2 5 4 4 2 3" xfId="20658"/>
    <cellStyle name="Normal 2 2 2 2 5 4 4 3" xfId="7059"/>
    <cellStyle name="Normal 2 2 2 2 5 4 4 3 2" xfId="15205"/>
    <cellStyle name="Normal 2 2 2 2 5 4 4 3 2 2" xfId="31501"/>
    <cellStyle name="Normal 2 2 2 2 5 4 4 3 3" xfId="23355"/>
    <cellStyle name="Normal 2 2 2 2 5 4 4 4" xfId="9906"/>
    <cellStyle name="Normal 2 2 2 2 5 4 4 4 2" xfId="26202"/>
    <cellStyle name="Normal 2 2 2 2 5 4 4 5" xfId="18056"/>
    <cellStyle name="Normal 2 2 2 2 5 4 5" xfId="3144"/>
    <cellStyle name="Normal 2 2 2 2 5 4 5 2" xfId="11290"/>
    <cellStyle name="Normal 2 2 2 2 5 4 5 2 2" xfId="27586"/>
    <cellStyle name="Normal 2 2 2 2 5 4 5 3" xfId="19440"/>
    <cellStyle name="Normal 2 2 2 2 5 4 6" xfId="5649"/>
    <cellStyle name="Normal 2 2 2 2 5 4 6 2" xfId="13795"/>
    <cellStyle name="Normal 2 2 2 2 5 4 6 2 2" xfId="30091"/>
    <cellStyle name="Normal 2 2 2 2 5 4 6 3" xfId="21945"/>
    <cellStyle name="Normal 2 2 2 2 5 4 7" xfId="8496"/>
    <cellStyle name="Normal 2 2 2 2 5 4 7 2" xfId="24792"/>
    <cellStyle name="Normal 2 2 2 2 5 4 8" xfId="16646"/>
    <cellStyle name="Normal 2 2 2 2 5 5" xfId="439"/>
    <cellStyle name="Normal 2 2 2 2 5 5 2" xfId="710"/>
    <cellStyle name="Normal 2 2 2 2 5 5 2 10" xfId="2849"/>
    <cellStyle name="Normal 2 2 2 2 5 5 2 10 2" xfId="5306"/>
    <cellStyle name="Normal 2 2 2 2 5 5 2 10 2 2" xfId="13452"/>
    <cellStyle name="Normal 2 2 2 2 5 5 2 10 2 2 2" xfId="29748"/>
    <cellStyle name="Normal 2 2 2 2 5 5 2 10 2 3" xfId="21602"/>
    <cellStyle name="Normal 2 2 2 2 5 5 2 10 3" xfId="8148"/>
    <cellStyle name="Normal 2 2 2 2 5 5 2 10 3 2" xfId="16294"/>
    <cellStyle name="Normal 2 2 2 2 5 5 2 10 3 2 2" xfId="32590"/>
    <cellStyle name="Normal 2 2 2 2 5 5 2 10 3 3" xfId="24444"/>
    <cellStyle name="Normal 2 2 2 2 5 5 2 10 4" xfId="10995"/>
    <cellStyle name="Normal 2 2 2 2 5 5 2 10 4 2" xfId="27291"/>
    <cellStyle name="Normal 2 2 2 2 5 5 2 10 5" xfId="19145"/>
    <cellStyle name="Normal 2 2 2 2 5 5 2 11" xfId="3456"/>
    <cellStyle name="Normal 2 2 2 2 5 5 2 11 2" xfId="11602"/>
    <cellStyle name="Normal 2 2 2 2 5 5 2 11 2 2" xfId="27898"/>
    <cellStyle name="Normal 2 2 2 2 5 5 2 11 3" xfId="19752"/>
    <cellStyle name="Normal 2 2 2 2 5 5 2 12" xfId="6009"/>
    <cellStyle name="Normal 2 2 2 2 5 5 2 12 2" xfId="14155"/>
    <cellStyle name="Normal 2 2 2 2 5 5 2 12 2 2" xfId="30451"/>
    <cellStyle name="Normal 2 2 2 2 5 5 2 12 3" xfId="22305"/>
    <cellStyle name="Normal 2 2 2 2 5 5 2 13" xfId="8150"/>
    <cellStyle name="Normal 2 2 2 2 5 5 2 13 2" xfId="16296"/>
    <cellStyle name="Normal 2 2 2 2 5 5 2 13 2 2" xfId="32592"/>
    <cellStyle name="Normal 2 2 2 2 5 5 2 13 3" xfId="24446"/>
    <cellStyle name="Normal 2 2 2 2 5 5 2 14" xfId="8856"/>
    <cellStyle name="Normal 2 2 2 2 5 5 2 14 2" xfId="25152"/>
    <cellStyle name="Normal 2 2 2 2 5 5 2 15" xfId="16300"/>
    <cellStyle name="Normal 2 2 2 2 5 5 2 15 2" xfId="32596"/>
    <cellStyle name="Normal 2 2 2 2 5 5 2 16" xfId="16303"/>
    <cellStyle name="Normal 2 2 2 2 5 5 2 16 2" xfId="32599"/>
    <cellStyle name="Normal 2 2 2 2 5 5 2 17" xfId="17006"/>
    <cellStyle name="Normal 2 2 2 2 5 5 2 2" xfId="1415"/>
    <cellStyle name="Normal 2 2 2 2 5 5 2 2 2" xfId="2825"/>
    <cellStyle name="Normal 2 2 2 2 5 5 2 2 2 2" xfId="5283"/>
    <cellStyle name="Normal 2 2 2 2 5 5 2 2 2 2 2" xfId="13429"/>
    <cellStyle name="Normal 2 2 2 2 5 5 2 2 2 2 2 2" xfId="29725"/>
    <cellStyle name="Normal 2 2 2 2 5 5 2 2 2 2 3" xfId="21579"/>
    <cellStyle name="Normal 2 2 2 2 5 5 2 2 2 3" xfId="8124"/>
    <cellStyle name="Normal 2 2 2 2 5 5 2 2 2 3 2" xfId="16270"/>
    <cellStyle name="Normal 2 2 2 2 5 5 2 2 2 3 2 2" xfId="32566"/>
    <cellStyle name="Normal 2 2 2 2 5 5 2 2 2 3 3" xfId="24420"/>
    <cellStyle name="Normal 2 2 2 2 5 5 2 2 2 4" xfId="10971"/>
    <cellStyle name="Normal 2 2 2 2 5 5 2 2 2 4 2" xfId="27267"/>
    <cellStyle name="Normal 2 2 2 2 5 5 2 2 2 5" xfId="19121"/>
    <cellStyle name="Normal 2 2 2 2 5 5 2 2 3" xfId="4065"/>
    <cellStyle name="Normal 2 2 2 2 5 5 2 2 3 2" xfId="12211"/>
    <cellStyle name="Normal 2 2 2 2 5 5 2 2 3 2 2" xfId="28507"/>
    <cellStyle name="Normal 2 2 2 2 5 5 2 2 3 3" xfId="20361"/>
    <cellStyle name="Normal 2 2 2 2 5 5 2 2 4" xfId="6714"/>
    <cellStyle name="Normal 2 2 2 2 5 5 2 2 4 2" xfId="14860"/>
    <cellStyle name="Normal 2 2 2 2 5 5 2 2 4 2 2" xfId="31156"/>
    <cellStyle name="Normal 2 2 2 2 5 5 2 2 4 3" xfId="23010"/>
    <cellStyle name="Normal 2 2 2 2 5 5 2 2 5" xfId="9561"/>
    <cellStyle name="Normal 2 2 2 2 5 5 2 2 5 2" xfId="25857"/>
    <cellStyle name="Normal 2 2 2 2 5 5 2 2 6" xfId="17711"/>
    <cellStyle name="Normal 2 2 2 2 5 5 2 3" xfId="2120"/>
    <cellStyle name="Normal 2 2 2 2 5 5 2 3 2" xfId="4674"/>
    <cellStyle name="Normal 2 2 2 2 5 5 2 3 2 2" xfId="12820"/>
    <cellStyle name="Normal 2 2 2 2 5 5 2 3 2 2 2" xfId="29116"/>
    <cellStyle name="Normal 2 2 2 2 5 5 2 3 2 3" xfId="20970"/>
    <cellStyle name="Normal 2 2 2 2 5 5 2 3 3" xfId="7419"/>
    <cellStyle name="Normal 2 2 2 2 5 5 2 3 3 2" xfId="15565"/>
    <cellStyle name="Normal 2 2 2 2 5 5 2 3 3 2 2" xfId="31861"/>
    <cellStyle name="Normal 2 2 2 2 5 5 2 3 3 3" xfId="23715"/>
    <cellStyle name="Normal 2 2 2 2 5 5 2 3 4" xfId="10266"/>
    <cellStyle name="Normal 2 2 2 2 5 5 2 3 4 2" xfId="26562"/>
    <cellStyle name="Normal 2 2 2 2 5 5 2 3 5" xfId="18416"/>
    <cellStyle name="Normal 2 2 2 2 5 5 2 4" xfId="2831"/>
    <cellStyle name="Normal 2 2 2 2 5 5 2 4 2" xfId="2834"/>
    <cellStyle name="Normal 2 2 2 2 5 5 2 4 2 2" xfId="5291"/>
    <cellStyle name="Normal 2 2 2 2 5 5 2 4 2 2 2" xfId="13437"/>
    <cellStyle name="Normal 2 2 2 2 5 5 2 4 2 2 2 2" xfId="29733"/>
    <cellStyle name="Normal 2 2 2 2 5 5 2 4 2 2 3" xfId="21587"/>
    <cellStyle name="Normal 2 2 2 2 5 5 2 4 2 3" xfId="8133"/>
    <cellStyle name="Normal 2 2 2 2 5 5 2 4 2 3 2" xfId="16279"/>
    <cellStyle name="Normal 2 2 2 2 5 5 2 4 2 3 2 2" xfId="32575"/>
    <cellStyle name="Normal 2 2 2 2 5 5 2 4 2 3 3" xfId="24429"/>
    <cellStyle name="Normal 2 2 2 2 5 5 2 4 2 4" xfId="10980"/>
    <cellStyle name="Normal 2 2 2 2 5 5 2 4 2 4 2" xfId="27276"/>
    <cellStyle name="Normal 2 2 2 2 5 5 2 4 2 5" xfId="19130"/>
    <cellStyle name="Normal 2 2 2 2 5 5 2 4 3" xfId="5288"/>
    <cellStyle name="Normal 2 2 2 2 5 5 2 4 3 2" xfId="13434"/>
    <cellStyle name="Normal 2 2 2 2 5 5 2 4 3 2 2" xfId="29730"/>
    <cellStyle name="Normal 2 2 2 2 5 5 2 4 3 3" xfId="21584"/>
    <cellStyle name="Normal 2 2 2 2 5 5 2 4 4" xfId="8130"/>
    <cellStyle name="Normal 2 2 2 2 5 5 2 4 4 2" xfId="16276"/>
    <cellStyle name="Normal 2 2 2 2 5 5 2 4 4 2 2" xfId="32572"/>
    <cellStyle name="Normal 2 2 2 2 5 5 2 4 4 3" xfId="24426"/>
    <cellStyle name="Normal 2 2 2 2 5 5 2 4 5" xfId="10977"/>
    <cellStyle name="Normal 2 2 2 2 5 5 2 4 5 2" xfId="27273"/>
    <cellStyle name="Normal 2 2 2 2 5 5 2 4 6" xfId="19127"/>
    <cellStyle name="Normal 2 2 2 2 5 5 2 5" xfId="2833"/>
    <cellStyle name="Normal 2 2 2 2 5 5 2 5 2" xfId="5290"/>
    <cellStyle name="Normal 2 2 2 2 5 5 2 5 2 2" xfId="13436"/>
    <cellStyle name="Normal 2 2 2 2 5 5 2 5 2 2 2" xfId="29732"/>
    <cellStyle name="Normal 2 2 2 2 5 5 2 5 2 3" xfId="21586"/>
    <cellStyle name="Normal 2 2 2 2 5 5 2 5 3" xfId="8132"/>
    <cellStyle name="Normal 2 2 2 2 5 5 2 5 3 2" xfId="16278"/>
    <cellStyle name="Normal 2 2 2 2 5 5 2 5 3 2 2" xfId="32574"/>
    <cellStyle name="Normal 2 2 2 2 5 5 2 5 3 3" xfId="24428"/>
    <cellStyle name="Normal 2 2 2 2 5 5 2 5 4" xfId="10979"/>
    <cellStyle name="Normal 2 2 2 2 5 5 2 5 4 2" xfId="27275"/>
    <cellStyle name="Normal 2 2 2 2 5 5 2 5 5" xfId="19129"/>
    <cellStyle name="Normal 2 2 2 2 5 5 2 6" xfId="2837"/>
    <cellStyle name="Normal 2 2 2 2 5 5 2 6 2" xfId="5294"/>
    <cellStyle name="Normal 2 2 2 2 5 5 2 6 2 2" xfId="13440"/>
    <cellStyle name="Normal 2 2 2 2 5 5 2 6 2 2 2" xfId="29736"/>
    <cellStyle name="Normal 2 2 2 2 5 5 2 6 2 3" xfId="21590"/>
    <cellStyle name="Normal 2 2 2 2 5 5 2 6 3" xfId="8136"/>
    <cellStyle name="Normal 2 2 2 2 5 5 2 6 3 2" xfId="16282"/>
    <cellStyle name="Normal 2 2 2 2 5 5 2 6 3 2 2" xfId="32578"/>
    <cellStyle name="Normal 2 2 2 2 5 5 2 6 3 3" xfId="24432"/>
    <cellStyle name="Normal 2 2 2 2 5 5 2 6 4" xfId="10983"/>
    <cellStyle name="Normal 2 2 2 2 5 5 2 6 4 2" xfId="27279"/>
    <cellStyle name="Normal 2 2 2 2 5 5 2 6 5" xfId="19133"/>
    <cellStyle name="Normal 2 2 2 2 5 5 2 7" xfId="2839"/>
    <cellStyle name="Normal 2 2 2 2 5 5 2 7 2" xfId="2845"/>
    <cellStyle name="Normal 2 2 2 2 5 5 2 7 2 2" xfId="5302"/>
    <cellStyle name="Normal 2 2 2 2 5 5 2 7 2 2 2" xfId="13448"/>
    <cellStyle name="Normal 2 2 2 2 5 5 2 7 2 2 2 2" xfId="29744"/>
    <cellStyle name="Normal 2 2 2 2 5 5 2 7 2 2 3" xfId="21598"/>
    <cellStyle name="Normal 2 2 2 2 5 5 2 7 2 3" xfId="8144"/>
    <cellStyle name="Normal 2 2 2 2 5 5 2 7 2 3 2" xfId="16290"/>
    <cellStyle name="Normal 2 2 2 2 5 5 2 7 2 3 2 2" xfId="32586"/>
    <cellStyle name="Normal 2 2 2 2 5 5 2 7 2 3 3" xfId="24440"/>
    <cellStyle name="Normal 2 2 2 2 5 5 2 7 2 4" xfId="10991"/>
    <cellStyle name="Normal 2 2 2 2 5 5 2 7 2 4 2" xfId="27287"/>
    <cellStyle name="Normal 2 2 2 2 5 5 2 7 2 5" xfId="19141"/>
    <cellStyle name="Normal 2 2 2 2 5 5 2 7 3" xfId="5296"/>
    <cellStyle name="Normal 2 2 2 2 5 5 2 7 3 2" xfId="13442"/>
    <cellStyle name="Normal 2 2 2 2 5 5 2 7 3 2 2" xfId="29738"/>
    <cellStyle name="Normal 2 2 2 2 5 5 2 7 3 3" xfId="21592"/>
    <cellStyle name="Normal 2 2 2 2 5 5 2 7 4" xfId="8138"/>
    <cellStyle name="Normal 2 2 2 2 5 5 2 7 4 2" xfId="16284"/>
    <cellStyle name="Normal 2 2 2 2 5 5 2 7 4 2 2" xfId="32580"/>
    <cellStyle name="Normal 2 2 2 2 5 5 2 7 4 3" xfId="24434"/>
    <cellStyle name="Normal 2 2 2 2 5 5 2 7 5" xfId="10985"/>
    <cellStyle name="Normal 2 2 2 2 5 5 2 7 5 2" xfId="27281"/>
    <cellStyle name="Normal 2 2 2 2 5 5 2 7 6" xfId="19135"/>
    <cellStyle name="Normal 2 2 2 2 5 5 2 8" xfId="2843"/>
    <cellStyle name="Normal 2 2 2 2 5 5 2 8 2" xfId="5300"/>
    <cellStyle name="Normal 2 2 2 2 5 5 2 8 2 2" xfId="13446"/>
    <cellStyle name="Normal 2 2 2 2 5 5 2 8 2 2 2" xfId="29742"/>
    <cellStyle name="Normal 2 2 2 2 5 5 2 8 2 3" xfId="21596"/>
    <cellStyle name="Normal 2 2 2 2 5 5 2 8 3" xfId="8142"/>
    <cellStyle name="Normal 2 2 2 2 5 5 2 8 3 2" xfId="16288"/>
    <cellStyle name="Normal 2 2 2 2 5 5 2 8 3 2 2" xfId="32584"/>
    <cellStyle name="Normal 2 2 2 2 5 5 2 8 3 3" xfId="24438"/>
    <cellStyle name="Normal 2 2 2 2 5 5 2 8 4" xfId="10989"/>
    <cellStyle name="Normal 2 2 2 2 5 5 2 8 4 2" xfId="27285"/>
    <cellStyle name="Normal 2 2 2 2 5 5 2 8 5" xfId="19139"/>
    <cellStyle name="Normal 2 2 2 2 5 5 2 9" xfId="2847"/>
    <cellStyle name="Normal 2 2 2 2 5 5 2 9 2" xfId="5304"/>
    <cellStyle name="Normal 2 2 2 2 5 5 2 9 2 2" xfId="13450"/>
    <cellStyle name="Normal 2 2 2 2 5 5 2 9 2 2 2" xfId="29746"/>
    <cellStyle name="Normal 2 2 2 2 5 5 2 9 2 3" xfId="21600"/>
    <cellStyle name="Normal 2 2 2 2 5 5 2 9 3" xfId="8146"/>
    <cellStyle name="Normal 2 2 2 2 5 5 2 9 3 2" xfId="16292"/>
    <cellStyle name="Normal 2 2 2 2 5 5 2 9 3 2 2" xfId="32588"/>
    <cellStyle name="Normal 2 2 2 2 5 5 2 9 3 3" xfId="24442"/>
    <cellStyle name="Normal 2 2 2 2 5 5 2 9 4" xfId="10993"/>
    <cellStyle name="Normal 2 2 2 2 5 5 2 9 4 2" xfId="27289"/>
    <cellStyle name="Normal 2 2 2 2 5 5 2 9 5" xfId="19143"/>
    <cellStyle name="Normal 2 2 2 2 5 5 3" xfId="1145"/>
    <cellStyle name="Normal 2 2 2 2 5 5 3 2" xfId="2555"/>
    <cellStyle name="Normal 2 2 2 2 5 5 3 2 2" xfId="5045"/>
    <cellStyle name="Normal 2 2 2 2 5 5 3 2 2 2" xfId="13191"/>
    <cellStyle name="Normal 2 2 2 2 5 5 3 2 2 2 2" xfId="29487"/>
    <cellStyle name="Normal 2 2 2 2 5 5 3 2 2 3" xfId="21341"/>
    <cellStyle name="Normal 2 2 2 2 5 5 3 2 3" xfId="7854"/>
    <cellStyle name="Normal 2 2 2 2 5 5 3 2 3 2" xfId="16000"/>
    <cellStyle name="Normal 2 2 2 2 5 5 3 2 3 2 2" xfId="32296"/>
    <cellStyle name="Normal 2 2 2 2 5 5 3 2 3 3" xfId="24150"/>
    <cellStyle name="Normal 2 2 2 2 5 5 3 2 4" xfId="10701"/>
    <cellStyle name="Normal 2 2 2 2 5 5 3 2 4 2" xfId="26997"/>
    <cellStyle name="Normal 2 2 2 2 5 5 3 2 5" xfId="18851"/>
    <cellStyle name="Normal 2 2 2 2 5 5 3 3" xfId="3827"/>
    <cellStyle name="Normal 2 2 2 2 5 5 3 3 2" xfId="11973"/>
    <cellStyle name="Normal 2 2 2 2 5 5 3 3 2 2" xfId="28269"/>
    <cellStyle name="Normal 2 2 2 2 5 5 3 3 3" xfId="20123"/>
    <cellStyle name="Normal 2 2 2 2 5 5 3 4" xfId="6444"/>
    <cellStyle name="Normal 2 2 2 2 5 5 3 4 2" xfId="14590"/>
    <cellStyle name="Normal 2 2 2 2 5 5 3 4 2 2" xfId="30886"/>
    <cellStyle name="Normal 2 2 2 2 5 5 3 4 3" xfId="22740"/>
    <cellStyle name="Normal 2 2 2 2 5 5 3 5" xfId="9291"/>
    <cellStyle name="Normal 2 2 2 2 5 5 3 5 2" xfId="25587"/>
    <cellStyle name="Normal 2 2 2 2 5 5 3 6" xfId="17441"/>
    <cellStyle name="Normal 2 2 2 2 5 5 4" xfId="1850"/>
    <cellStyle name="Normal 2 2 2 2 5 5 4 2" xfId="4436"/>
    <cellStyle name="Normal 2 2 2 2 5 5 4 2 2" xfId="12582"/>
    <cellStyle name="Normal 2 2 2 2 5 5 4 2 2 2" xfId="28878"/>
    <cellStyle name="Normal 2 2 2 2 5 5 4 2 3" xfId="20732"/>
    <cellStyle name="Normal 2 2 2 2 5 5 4 3" xfId="7149"/>
    <cellStyle name="Normal 2 2 2 2 5 5 4 3 2" xfId="15295"/>
    <cellStyle name="Normal 2 2 2 2 5 5 4 3 2 2" xfId="31591"/>
    <cellStyle name="Normal 2 2 2 2 5 5 4 3 3" xfId="23445"/>
    <cellStyle name="Normal 2 2 2 2 5 5 4 4" xfId="9996"/>
    <cellStyle name="Normal 2 2 2 2 5 5 4 4 2" xfId="26292"/>
    <cellStyle name="Normal 2 2 2 2 5 5 4 5" xfId="18146"/>
    <cellStyle name="Normal 2 2 2 2 5 5 5" xfId="3218"/>
    <cellStyle name="Normal 2 2 2 2 5 5 5 2" xfId="11364"/>
    <cellStyle name="Normal 2 2 2 2 5 5 5 2 2" xfId="27660"/>
    <cellStyle name="Normal 2 2 2 2 5 5 5 3" xfId="19514"/>
    <cellStyle name="Normal 2 2 2 2 5 5 6" xfId="5739"/>
    <cellStyle name="Normal 2 2 2 2 5 5 6 2" xfId="13885"/>
    <cellStyle name="Normal 2 2 2 2 5 5 6 2 2" xfId="30181"/>
    <cellStyle name="Normal 2 2 2 2 5 5 6 3" xfId="22035"/>
    <cellStyle name="Normal 2 2 2 2 5 5 7" xfId="8586"/>
    <cellStyle name="Normal 2 2 2 2 5 5 7 2" xfId="24882"/>
    <cellStyle name="Normal 2 2 2 2 5 5 8" xfId="16736"/>
    <cellStyle name="Normal 2 2 2 2 5 6" xfId="708"/>
    <cellStyle name="Normal 2 2 2 2 5 6 2" xfId="1413"/>
    <cellStyle name="Normal 2 2 2 2 5 6 2 2" xfId="2823"/>
    <cellStyle name="Normal 2 2 2 2 5 6 2 2 2" xfId="5281"/>
    <cellStyle name="Normal 2 2 2 2 5 6 2 2 2 2" xfId="13427"/>
    <cellStyle name="Normal 2 2 2 2 5 6 2 2 2 2 2" xfId="29723"/>
    <cellStyle name="Normal 2 2 2 2 5 6 2 2 2 3" xfId="21577"/>
    <cellStyle name="Normal 2 2 2 2 5 6 2 2 3" xfId="8122"/>
    <cellStyle name="Normal 2 2 2 2 5 6 2 2 3 2" xfId="16268"/>
    <cellStyle name="Normal 2 2 2 2 5 6 2 2 3 2 2" xfId="32564"/>
    <cellStyle name="Normal 2 2 2 2 5 6 2 2 3 3" xfId="24418"/>
    <cellStyle name="Normal 2 2 2 2 5 6 2 2 4" xfId="10969"/>
    <cellStyle name="Normal 2 2 2 2 5 6 2 2 4 2" xfId="27265"/>
    <cellStyle name="Normal 2 2 2 2 5 6 2 2 5" xfId="19119"/>
    <cellStyle name="Normal 2 2 2 2 5 6 2 3" xfId="4063"/>
    <cellStyle name="Normal 2 2 2 2 5 6 2 3 2" xfId="12209"/>
    <cellStyle name="Normal 2 2 2 2 5 6 2 3 2 2" xfId="28505"/>
    <cellStyle name="Normal 2 2 2 2 5 6 2 3 3" xfId="20359"/>
    <cellStyle name="Normal 2 2 2 2 5 6 2 4" xfId="6712"/>
    <cellStyle name="Normal 2 2 2 2 5 6 2 4 2" xfId="14858"/>
    <cellStyle name="Normal 2 2 2 2 5 6 2 4 2 2" xfId="31154"/>
    <cellStyle name="Normal 2 2 2 2 5 6 2 4 3" xfId="23008"/>
    <cellStyle name="Normal 2 2 2 2 5 6 2 5" xfId="9559"/>
    <cellStyle name="Normal 2 2 2 2 5 6 2 5 2" xfId="25855"/>
    <cellStyle name="Normal 2 2 2 2 5 6 2 6" xfId="17709"/>
    <cellStyle name="Normal 2 2 2 2 5 6 3" xfId="2118"/>
    <cellStyle name="Normal 2 2 2 2 5 6 3 2" xfId="4672"/>
    <cellStyle name="Normal 2 2 2 2 5 6 3 2 2" xfId="12818"/>
    <cellStyle name="Normal 2 2 2 2 5 6 3 2 2 2" xfId="29114"/>
    <cellStyle name="Normal 2 2 2 2 5 6 3 2 3" xfId="20968"/>
    <cellStyle name="Normal 2 2 2 2 5 6 3 3" xfId="7417"/>
    <cellStyle name="Normal 2 2 2 2 5 6 3 3 2" xfId="15563"/>
    <cellStyle name="Normal 2 2 2 2 5 6 3 3 2 2" xfId="31859"/>
    <cellStyle name="Normal 2 2 2 2 5 6 3 3 3" xfId="23713"/>
    <cellStyle name="Normal 2 2 2 2 5 6 3 4" xfId="10264"/>
    <cellStyle name="Normal 2 2 2 2 5 6 3 4 2" xfId="26560"/>
    <cellStyle name="Normal 2 2 2 2 5 6 3 5" xfId="18414"/>
    <cellStyle name="Normal 2 2 2 2 5 6 4" xfId="2841"/>
    <cellStyle name="Normal 2 2 2 2 5 6 4 2" xfId="5298"/>
    <cellStyle name="Normal 2 2 2 2 5 6 4 2 2" xfId="13444"/>
    <cellStyle name="Normal 2 2 2 2 5 6 4 2 2 2" xfId="29740"/>
    <cellStyle name="Normal 2 2 2 2 5 6 4 2 3" xfId="21594"/>
    <cellStyle name="Normal 2 2 2 2 5 6 4 3" xfId="8140"/>
    <cellStyle name="Normal 2 2 2 2 5 6 4 3 2" xfId="16286"/>
    <cellStyle name="Normal 2 2 2 2 5 6 4 3 2 2" xfId="32582"/>
    <cellStyle name="Normal 2 2 2 2 5 6 4 3 3" xfId="24436"/>
    <cellStyle name="Normal 2 2 2 2 5 6 4 4" xfId="10987"/>
    <cellStyle name="Normal 2 2 2 2 5 6 4 4 2" xfId="27283"/>
    <cellStyle name="Normal 2 2 2 2 5 6 4 5" xfId="19137"/>
    <cellStyle name="Normal 2 2 2 2 5 6 5" xfId="3454"/>
    <cellStyle name="Normal 2 2 2 2 5 6 5 2" xfId="11600"/>
    <cellStyle name="Normal 2 2 2 2 5 6 5 2 2" xfId="27896"/>
    <cellStyle name="Normal 2 2 2 2 5 6 5 3" xfId="19750"/>
    <cellStyle name="Normal 2 2 2 2 5 6 6" xfId="6007"/>
    <cellStyle name="Normal 2 2 2 2 5 6 6 2" xfId="14153"/>
    <cellStyle name="Normal 2 2 2 2 5 6 6 2 2" xfId="30449"/>
    <cellStyle name="Normal 2 2 2 2 5 6 6 3" xfId="22303"/>
    <cellStyle name="Normal 2 2 2 2 5 6 7" xfId="8854"/>
    <cellStyle name="Normal 2 2 2 2 5 6 7 2" xfId="25150"/>
    <cellStyle name="Normal 2 2 2 2 5 6 8" xfId="17004"/>
    <cellStyle name="Normal 2 2 2 2 5 7" xfId="801"/>
    <cellStyle name="Normal 2 2 2 2 5 7 2" xfId="2211"/>
    <cellStyle name="Normal 2 2 2 2 5 7 2 2" xfId="4749"/>
    <cellStyle name="Normal 2 2 2 2 5 7 2 2 2" xfId="12895"/>
    <cellStyle name="Normal 2 2 2 2 5 7 2 2 2 2" xfId="29191"/>
    <cellStyle name="Normal 2 2 2 2 5 7 2 2 3" xfId="21045"/>
    <cellStyle name="Normal 2 2 2 2 5 7 2 3" xfId="7510"/>
    <cellStyle name="Normal 2 2 2 2 5 7 2 3 2" xfId="15656"/>
    <cellStyle name="Normal 2 2 2 2 5 7 2 3 2 2" xfId="31952"/>
    <cellStyle name="Normal 2 2 2 2 5 7 2 3 3" xfId="23806"/>
    <cellStyle name="Normal 2 2 2 2 5 7 2 4" xfId="10357"/>
    <cellStyle name="Normal 2 2 2 2 5 7 2 4 2" xfId="26653"/>
    <cellStyle name="Normal 2 2 2 2 5 7 2 5" xfId="18507"/>
    <cellStyle name="Normal 2 2 2 2 5 7 3" xfId="3531"/>
    <cellStyle name="Normal 2 2 2 2 5 7 3 2" xfId="11677"/>
    <cellStyle name="Normal 2 2 2 2 5 7 3 2 2" xfId="27973"/>
    <cellStyle name="Normal 2 2 2 2 5 7 3 3" xfId="19827"/>
    <cellStyle name="Normal 2 2 2 2 5 7 4" xfId="6100"/>
    <cellStyle name="Normal 2 2 2 2 5 7 4 2" xfId="14246"/>
    <cellStyle name="Normal 2 2 2 2 5 7 4 2 2" xfId="30542"/>
    <cellStyle name="Normal 2 2 2 2 5 7 4 3" xfId="22396"/>
    <cellStyle name="Normal 2 2 2 2 5 7 5" xfId="8947"/>
    <cellStyle name="Normal 2 2 2 2 5 7 5 2" xfId="25243"/>
    <cellStyle name="Normal 2 2 2 2 5 7 6" xfId="17097"/>
    <cellStyle name="Normal 2 2 2 2 5 8" xfId="1506"/>
    <cellStyle name="Normal 2 2 2 2 5 8 2" xfId="4140"/>
    <cellStyle name="Normal 2 2 2 2 5 8 2 2" xfId="12286"/>
    <cellStyle name="Normal 2 2 2 2 5 8 2 2 2" xfId="28582"/>
    <cellStyle name="Normal 2 2 2 2 5 8 2 3" xfId="20436"/>
    <cellStyle name="Normal 2 2 2 2 5 8 3" xfId="6805"/>
    <cellStyle name="Normal 2 2 2 2 5 8 3 2" xfId="14951"/>
    <cellStyle name="Normal 2 2 2 2 5 8 3 2 2" xfId="31247"/>
    <cellStyle name="Normal 2 2 2 2 5 8 3 3" xfId="23101"/>
    <cellStyle name="Normal 2 2 2 2 5 8 4" xfId="9652"/>
    <cellStyle name="Normal 2 2 2 2 5 8 4 2" xfId="25948"/>
    <cellStyle name="Normal 2 2 2 2 5 8 5" xfId="17802"/>
    <cellStyle name="Normal 2 2 2 2 5 9" xfId="2922"/>
    <cellStyle name="Normal 2 2 2 2 5 9 2" xfId="11068"/>
    <cellStyle name="Normal 2 2 2 2 5 9 2 2" xfId="27364"/>
    <cellStyle name="Normal 2 2 2 2 5 9 3" xfId="19218"/>
    <cellStyle name="Normal 2 2 2 2 6" xfId="106"/>
    <cellStyle name="Normal 2 2 2 2 6 2" xfId="450"/>
    <cellStyle name="Normal 2 2 2 2 6 2 2" xfId="1156"/>
    <cellStyle name="Normal 2 2 2 2 6 2 2 2" xfId="2566"/>
    <cellStyle name="Normal 2 2 2 2 6 2 2 2 2" xfId="5054"/>
    <cellStyle name="Normal 2 2 2 2 6 2 2 2 2 2" xfId="13200"/>
    <cellStyle name="Normal 2 2 2 2 6 2 2 2 2 2 2" xfId="29496"/>
    <cellStyle name="Normal 2 2 2 2 6 2 2 2 2 3" xfId="21350"/>
    <cellStyle name="Normal 2 2 2 2 6 2 2 2 3" xfId="7865"/>
    <cellStyle name="Normal 2 2 2 2 6 2 2 2 3 2" xfId="16011"/>
    <cellStyle name="Normal 2 2 2 2 6 2 2 2 3 2 2" xfId="32307"/>
    <cellStyle name="Normal 2 2 2 2 6 2 2 2 3 3" xfId="24161"/>
    <cellStyle name="Normal 2 2 2 2 6 2 2 2 4" xfId="10712"/>
    <cellStyle name="Normal 2 2 2 2 6 2 2 2 4 2" xfId="27008"/>
    <cellStyle name="Normal 2 2 2 2 6 2 2 2 5" xfId="18862"/>
    <cellStyle name="Normal 2 2 2 2 6 2 2 3" xfId="3836"/>
    <cellStyle name="Normal 2 2 2 2 6 2 2 3 2" xfId="11982"/>
    <cellStyle name="Normal 2 2 2 2 6 2 2 3 2 2" xfId="28278"/>
    <cellStyle name="Normal 2 2 2 2 6 2 2 3 3" xfId="20132"/>
    <cellStyle name="Normal 2 2 2 2 6 2 2 4" xfId="6455"/>
    <cellStyle name="Normal 2 2 2 2 6 2 2 4 2" xfId="14601"/>
    <cellStyle name="Normal 2 2 2 2 6 2 2 4 2 2" xfId="30897"/>
    <cellStyle name="Normal 2 2 2 2 6 2 2 4 3" xfId="22751"/>
    <cellStyle name="Normal 2 2 2 2 6 2 2 5" xfId="9302"/>
    <cellStyle name="Normal 2 2 2 2 6 2 2 5 2" xfId="25598"/>
    <cellStyle name="Normal 2 2 2 2 6 2 2 6" xfId="17452"/>
    <cellStyle name="Normal 2 2 2 2 6 2 3" xfId="1861"/>
    <cellStyle name="Normal 2 2 2 2 6 2 3 2" xfId="4445"/>
    <cellStyle name="Normal 2 2 2 2 6 2 3 2 2" xfId="12591"/>
    <cellStyle name="Normal 2 2 2 2 6 2 3 2 2 2" xfId="28887"/>
    <cellStyle name="Normal 2 2 2 2 6 2 3 2 3" xfId="20741"/>
    <cellStyle name="Normal 2 2 2 2 6 2 3 3" xfId="7160"/>
    <cellStyle name="Normal 2 2 2 2 6 2 3 3 2" xfId="15306"/>
    <cellStyle name="Normal 2 2 2 2 6 2 3 3 2 2" xfId="31602"/>
    <cellStyle name="Normal 2 2 2 2 6 2 3 3 3" xfId="23456"/>
    <cellStyle name="Normal 2 2 2 2 6 2 3 4" xfId="10007"/>
    <cellStyle name="Normal 2 2 2 2 6 2 3 4 2" xfId="26303"/>
    <cellStyle name="Normal 2 2 2 2 6 2 3 5" xfId="18157"/>
    <cellStyle name="Normal 2 2 2 2 6 2 4" xfId="3227"/>
    <cellStyle name="Normal 2 2 2 2 6 2 4 2" xfId="11373"/>
    <cellStyle name="Normal 2 2 2 2 6 2 4 2 2" xfId="27669"/>
    <cellStyle name="Normal 2 2 2 2 6 2 4 3" xfId="19523"/>
    <cellStyle name="Normal 2 2 2 2 6 2 5" xfId="5750"/>
    <cellStyle name="Normal 2 2 2 2 6 2 5 2" xfId="13896"/>
    <cellStyle name="Normal 2 2 2 2 6 2 5 2 2" xfId="30192"/>
    <cellStyle name="Normal 2 2 2 2 6 2 5 3" xfId="22046"/>
    <cellStyle name="Normal 2 2 2 2 6 2 6" xfId="8597"/>
    <cellStyle name="Normal 2 2 2 2 6 2 6 2" xfId="24893"/>
    <cellStyle name="Normal 2 2 2 2 6 2 7" xfId="16747"/>
    <cellStyle name="Normal 2 2 2 2 6 3" xfId="812"/>
    <cellStyle name="Normal 2 2 2 2 6 3 2" xfId="2222"/>
    <cellStyle name="Normal 2 2 2 2 6 3 2 2" xfId="4758"/>
    <cellStyle name="Normal 2 2 2 2 6 3 2 2 2" xfId="12904"/>
    <cellStyle name="Normal 2 2 2 2 6 3 2 2 2 2" xfId="29200"/>
    <cellStyle name="Normal 2 2 2 2 6 3 2 2 3" xfId="21054"/>
    <cellStyle name="Normal 2 2 2 2 6 3 2 3" xfId="7521"/>
    <cellStyle name="Normal 2 2 2 2 6 3 2 3 2" xfId="15667"/>
    <cellStyle name="Normal 2 2 2 2 6 3 2 3 2 2" xfId="31963"/>
    <cellStyle name="Normal 2 2 2 2 6 3 2 3 3" xfId="23817"/>
    <cellStyle name="Normal 2 2 2 2 6 3 2 4" xfId="10368"/>
    <cellStyle name="Normal 2 2 2 2 6 3 2 4 2" xfId="26664"/>
    <cellStyle name="Normal 2 2 2 2 6 3 2 5" xfId="18518"/>
    <cellStyle name="Normal 2 2 2 2 6 3 3" xfId="3540"/>
    <cellStyle name="Normal 2 2 2 2 6 3 3 2" xfId="11686"/>
    <cellStyle name="Normal 2 2 2 2 6 3 3 2 2" xfId="27982"/>
    <cellStyle name="Normal 2 2 2 2 6 3 3 3" xfId="19836"/>
    <cellStyle name="Normal 2 2 2 2 6 3 4" xfId="6111"/>
    <cellStyle name="Normal 2 2 2 2 6 3 4 2" xfId="14257"/>
    <cellStyle name="Normal 2 2 2 2 6 3 4 2 2" xfId="30553"/>
    <cellStyle name="Normal 2 2 2 2 6 3 4 3" xfId="22407"/>
    <cellStyle name="Normal 2 2 2 2 6 3 5" xfId="8958"/>
    <cellStyle name="Normal 2 2 2 2 6 3 5 2" xfId="25254"/>
    <cellStyle name="Normal 2 2 2 2 6 3 6" xfId="17108"/>
    <cellStyle name="Normal 2 2 2 2 6 4" xfId="1517"/>
    <cellStyle name="Normal 2 2 2 2 6 4 2" xfId="4149"/>
    <cellStyle name="Normal 2 2 2 2 6 4 2 2" xfId="12295"/>
    <cellStyle name="Normal 2 2 2 2 6 4 2 2 2" xfId="28591"/>
    <cellStyle name="Normal 2 2 2 2 6 4 2 3" xfId="20445"/>
    <cellStyle name="Normal 2 2 2 2 6 4 3" xfId="6816"/>
    <cellStyle name="Normal 2 2 2 2 6 4 3 2" xfId="14962"/>
    <cellStyle name="Normal 2 2 2 2 6 4 3 2 2" xfId="31258"/>
    <cellStyle name="Normal 2 2 2 2 6 4 3 3" xfId="23112"/>
    <cellStyle name="Normal 2 2 2 2 6 4 4" xfId="9663"/>
    <cellStyle name="Normal 2 2 2 2 6 4 4 2" xfId="25959"/>
    <cellStyle name="Normal 2 2 2 2 6 4 5" xfId="17813"/>
    <cellStyle name="Normal 2 2 2 2 6 5" xfId="2931"/>
    <cellStyle name="Normal 2 2 2 2 6 5 2" xfId="11077"/>
    <cellStyle name="Normal 2 2 2 2 6 5 2 2" xfId="27373"/>
    <cellStyle name="Normal 2 2 2 2 6 5 3" xfId="19227"/>
    <cellStyle name="Normal 2 2 2 2 6 6" xfId="5406"/>
    <cellStyle name="Normal 2 2 2 2 6 6 2" xfId="13552"/>
    <cellStyle name="Normal 2 2 2 2 6 6 2 2" xfId="29848"/>
    <cellStyle name="Normal 2 2 2 2 6 6 3" xfId="21702"/>
    <cellStyle name="Normal 2 2 2 2 6 7" xfId="8253"/>
    <cellStyle name="Normal 2 2 2 2 6 7 2" xfId="24549"/>
    <cellStyle name="Normal 2 2 2 2 6 8" xfId="16403"/>
    <cellStyle name="Normal 2 2 2 2 7" xfId="194"/>
    <cellStyle name="Normal 2 2 2 2 7 2" xfId="538"/>
    <cellStyle name="Normal 2 2 2 2 7 2 2" xfId="1244"/>
    <cellStyle name="Normal 2 2 2 2 7 2 2 2" xfId="2654"/>
    <cellStyle name="Normal 2 2 2 2 7 2 2 2 2" xfId="5128"/>
    <cellStyle name="Normal 2 2 2 2 7 2 2 2 2 2" xfId="13274"/>
    <cellStyle name="Normal 2 2 2 2 7 2 2 2 2 2 2" xfId="29570"/>
    <cellStyle name="Normal 2 2 2 2 7 2 2 2 2 3" xfId="21424"/>
    <cellStyle name="Normal 2 2 2 2 7 2 2 2 3" xfId="7953"/>
    <cellStyle name="Normal 2 2 2 2 7 2 2 2 3 2" xfId="16099"/>
    <cellStyle name="Normal 2 2 2 2 7 2 2 2 3 2 2" xfId="32395"/>
    <cellStyle name="Normal 2 2 2 2 7 2 2 2 3 3" xfId="24249"/>
    <cellStyle name="Normal 2 2 2 2 7 2 2 2 4" xfId="10800"/>
    <cellStyle name="Normal 2 2 2 2 7 2 2 2 4 2" xfId="27096"/>
    <cellStyle name="Normal 2 2 2 2 7 2 2 2 5" xfId="18950"/>
    <cellStyle name="Normal 2 2 2 2 7 2 2 3" xfId="3910"/>
    <cellStyle name="Normal 2 2 2 2 7 2 2 3 2" xfId="12056"/>
    <cellStyle name="Normal 2 2 2 2 7 2 2 3 2 2" xfId="28352"/>
    <cellStyle name="Normal 2 2 2 2 7 2 2 3 3" xfId="20206"/>
    <cellStyle name="Normal 2 2 2 2 7 2 2 4" xfId="6543"/>
    <cellStyle name="Normal 2 2 2 2 7 2 2 4 2" xfId="14689"/>
    <cellStyle name="Normal 2 2 2 2 7 2 2 4 2 2" xfId="30985"/>
    <cellStyle name="Normal 2 2 2 2 7 2 2 4 3" xfId="22839"/>
    <cellStyle name="Normal 2 2 2 2 7 2 2 5" xfId="9390"/>
    <cellStyle name="Normal 2 2 2 2 7 2 2 5 2" xfId="25686"/>
    <cellStyle name="Normal 2 2 2 2 7 2 2 6" xfId="17540"/>
    <cellStyle name="Normal 2 2 2 2 7 2 3" xfId="1949"/>
    <cellStyle name="Normal 2 2 2 2 7 2 3 2" xfId="4519"/>
    <cellStyle name="Normal 2 2 2 2 7 2 3 2 2" xfId="12665"/>
    <cellStyle name="Normal 2 2 2 2 7 2 3 2 2 2" xfId="28961"/>
    <cellStyle name="Normal 2 2 2 2 7 2 3 2 3" xfId="20815"/>
    <cellStyle name="Normal 2 2 2 2 7 2 3 3" xfId="7248"/>
    <cellStyle name="Normal 2 2 2 2 7 2 3 3 2" xfId="15394"/>
    <cellStyle name="Normal 2 2 2 2 7 2 3 3 2 2" xfId="31690"/>
    <cellStyle name="Normal 2 2 2 2 7 2 3 3 3" xfId="23544"/>
    <cellStyle name="Normal 2 2 2 2 7 2 3 4" xfId="10095"/>
    <cellStyle name="Normal 2 2 2 2 7 2 3 4 2" xfId="26391"/>
    <cellStyle name="Normal 2 2 2 2 7 2 3 5" xfId="18245"/>
    <cellStyle name="Normal 2 2 2 2 7 2 4" xfId="3301"/>
    <cellStyle name="Normal 2 2 2 2 7 2 4 2" xfId="11447"/>
    <cellStyle name="Normal 2 2 2 2 7 2 4 2 2" xfId="27743"/>
    <cellStyle name="Normal 2 2 2 2 7 2 4 3" xfId="19597"/>
    <cellStyle name="Normal 2 2 2 2 7 2 5" xfId="5838"/>
    <cellStyle name="Normal 2 2 2 2 7 2 5 2" xfId="13984"/>
    <cellStyle name="Normal 2 2 2 2 7 2 5 2 2" xfId="30280"/>
    <cellStyle name="Normal 2 2 2 2 7 2 5 3" xfId="22134"/>
    <cellStyle name="Normal 2 2 2 2 7 2 6" xfId="8685"/>
    <cellStyle name="Normal 2 2 2 2 7 2 6 2" xfId="24981"/>
    <cellStyle name="Normal 2 2 2 2 7 2 7" xfId="16835"/>
    <cellStyle name="Normal 2 2 2 2 7 3" xfId="900"/>
    <cellStyle name="Normal 2 2 2 2 7 3 2" xfId="2310"/>
    <cellStyle name="Normal 2 2 2 2 7 3 2 2" xfId="4832"/>
    <cellStyle name="Normal 2 2 2 2 7 3 2 2 2" xfId="12978"/>
    <cellStyle name="Normal 2 2 2 2 7 3 2 2 2 2" xfId="29274"/>
    <cellStyle name="Normal 2 2 2 2 7 3 2 2 3" xfId="21128"/>
    <cellStyle name="Normal 2 2 2 2 7 3 2 3" xfId="7609"/>
    <cellStyle name="Normal 2 2 2 2 7 3 2 3 2" xfId="15755"/>
    <cellStyle name="Normal 2 2 2 2 7 3 2 3 2 2" xfId="32051"/>
    <cellStyle name="Normal 2 2 2 2 7 3 2 3 3" xfId="23905"/>
    <cellStyle name="Normal 2 2 2 2 7 3 2 4" xfId="10456"/>
    <cellStyle name="Normal 2 2 2 2 7 3 2 4 2" xfId="26752"/>
    <cellStyle name="Normal 2 2 2 2 7 3 2 5" xfId="18606"/>
    <cellStyle name="Normal 2 2 2 2 7 3 3" xfId="3614"/>
    <cellStyle name="Normal 2 2 2 2 7 3 3 2" xfId="11760"/>
    <cellStyle name="Normal 2 2 2 2 7 3 3 2 2" xfId="28056"/>
    <cellStyle name="Normal 2 2 2 2 7 3 3 3" xfId="19910"/>
    <cellStyle name="Normal 2 2 2 2 7 3 4" xfId="6199"/>
    <cellStyle name="Normal 2 2 2 2 7 3 4 2" xfId="14345"/>
    <cellStyle name="Normal 2 2 2 2 7 3 4 2 2" xfId="30641"/>
    <cellStyle name="Normal 2 2 2 2 7 3 4 3" xfId="22495"/>
    <cellStyle name="Normal 2 2 2 2 7 3 5" xfId="9046"/>
    <cellStyle name="Normal 2 2 2 2 7 3 5 2" xfId="25342"/>
    <cellStyle name="Normal 2 2 2 2 7 3 6" xfId="17196"/>
    <cellStyle name="Normal 2 2 2 2 7 4" xfId="1605"/>
    <cellStyle name="Normal 2 2 2 2 7 4 2" xfId="4223"/>
    <cellStyle name="Normal 2 2 2 2 7 4 2 2" xfId="12369"/>
    <cellStyle name="Normal 2 2 2 2 7 4 2 2 2" xfId="28665"/>
    <cellStyle name="Normal 2 2 2 2 7 4 2 3" xfId="20519"/>
    <cellStyle name="Normal 2 2 2 2 7 4 3" xfId="6904"/>
    <cellStyle name="Normal 2 2 2 2 7 4 3 2" xfId="15050"/>
    <cellStyle name="Normal 2 2 2 2 7 4 3 2 2" xfId="31346"/>
    <cellStyle name="Normal 2 2 2 2 7 4 3 3" xfId="23200"/>
    <cellStyle name="Normal 2 2 2 2 7 4 4" xfId="9751"/>
    <cellStyle name="Normal 2 2 2 2 7 4 4 2" xfId="26047"/>
    <cellStyle name="Normal 2 2 2 2 7 4 5" xfId="17901"/>
    <cellStyle name="Normal 2 2 2 2 7 5" xfId="3005"/>
    <cellStyle name="Normal 2 2 2 2 7 5 2" xfId="11151"/>
    <cellStyle name="Normal 2 2 2 2 7 5 2 2" xfId="27447"/>
    <cellStyle name="Normal 2 2 2 2 7 5 3" xfId="19301"/>
    <cellStyle name="Normal 2 2 2 2 7 6" xfId="5494"/>
    <cellStyle name="Normal 2 2 2 2 7 6 2" xfId="13640"/>
    <cellStyle name="Normal 2 2 2 2 7 6 2 2" xfId="29936"/>
    <cellStyle name="Normal 2 2 2 2 7 6 3" xfId="21790"/>
    <cellStyle name="Normal 2 2 2 2 7 7" xfId="8341"/>
    <cellStyle name="Normal 2 2 2 2 7 7 2" xfId="24637"/>
    <cellStyle name="Normal 2 2 2 2 7 8" xfId="16491"/>
    <cellStyle name="Normal 2 2 2 2 8" xfId="270"/>
    <cellStyle name="Normal 2 2 2 2 8 2" xfId="614"/>
    <cellStyle name="Normal 2 2 2 2 8 2 2" xfId="1320"/>
    <cellStyle name="Normal 2 2 2 2 8 2 2 2" xfId="2730"/>
    <cellStyle name="Normal 2 2 2 2 8 2 2 2 2" xfId="5202"/>
    <cellStyle name="Normal 2 2 2 2 8 2 2 2 2 2" xfId="13348"/>
    <cellStyle name="Normal 2 2 2 2 8 2 2 2 2 2 2" xfId="29644"/>
    <cellStyle name="Normal 2 2 2 2 8 2 2 2 2 3" xfId="21498"/>
    <cellStyle name="Normal 2 2 2 2 8 2 2 2 3" xfId="8029"/>
    <cellStyle name="Normal 2 2 2 2 8 2 2 2 3 2" xfId="16175"/>
    <cellStyle name="Normal 2 2 2 2 8 2 2 2 3 2 2" xfId="32471"/>
    <cellStyle name="Normal 2 2 2 2 8 2 2 2 3 3" xfId="24325"/>
    <cellStyle name="Normal 2 2 2 2 8 2 2 2 4" xfId="10876"/>
    <cellStyle name="Normal 2 2 2 2 8 2 2 2 4 2" xfId="27172"/>
    <cellStyle name="Normal 2 2 2 2 8 2 2 2 5" xfId="19026"/>
    <cellStyle name="Normal 2 2 2 2 8 2 2 3" xfId="3984"/>
    <cellStyle name="Normal 2 2 2 2 8 2 2 3 2" xfId="12130"/>
    <cellStyle name="Normal 2 2 2 2 8 2 2 3 2 2" xfId="28426"/>
    <cellStyle name="Normal 2 2 2 2 8 2 2 3 3" xfId="20280"/>
    <cellStyle name="Normal 2 2 2 2 8 2 2 4" xfId="6619"/>
    <cellStyle name="Normal 2 2 2 2 8 2 2 4 2" xfId="14765"/>
    <cellStyle name="Normal 2 2 2 2 8 2 2 4 2 2" xfId="31061"/>
    <cellStyle name="Normal 2 2 2 2 8 2 2 4 3" xfId="22915"/>
    <cellStyle name="Normal 2 2 2 2 8 2 2 5" xfId="9466"/>
    <cellStyle name="Normal 2 2 2 2 8 2 2 5 2" xfId="25762"/>
    <cellStyle name="Normal 2 2 2 2 8 2 2 6" xfId="17616"/>
    <cellStyle name="Normal 2 2 2 2 8 2 3" xfId="2025"/>
    <cellStyle name="Normal 2 2 2 2 8 2 3 2" xfId="4593"/>
    <cellStyle name="Normal 2 2 2 2 8 2 3 2 2" xfId="12739"/>
    <cellStyle name="Normal 2 2 2 2 8 2 3 2 2 2" xfId="29035"/>
    <cellStyle name="Normal 2 2 2 2 8 2 3 2 3" xfId="20889"/>
    <cellStyle name="Normal 2 2 2 2 8 2 3 3" xfId="7324"/>
    <cellStyle name="Normal 2 2 2 2 8 2 3 3 2" xfId="15470"/>
    <cellStyle name="Normal 2 2 2 2 8 2 3 3 2 2" xfId="31766"/>
    <cellStyle name="Normal 2 2 2 2 8 2 3 3 3" xfId="23620"/>
    <cellStyle name="Normal 2 2 2 2 8 2 3 4" xfId="10171"/>
    <cellStyle name="Normal 2 2 2 2 8 2 3 4 2" xfId="26467"/>
    <cellStyle name="Normal 2 2 2 2 8 2 3 5" xfId="18321"/>
    <cellStyle name="Normal 2 2 2 2 8 2 4" xfId="3375"/>
    <cellStyle name="Normal 2 2 2 2 8 2 4 2" xfId="11521"/>
    <cellStyle name="Normal 2 2 2 2 8 2 4 2 2" xfId="27817"/>
    <cellStyle name="Normal 2 2 2 2 8 2 4 3" xfId="19671"/>
    <cellStyle name="Normal 2 2 2 2 8 2 5" xfId="5914"/>
    <cellStyle name="Normal 2 2 2 2 8 2 5 2" xfId="14060"/>
    <cellStyle name="Normal 2 2 2 2 8 2 5 2 2" xfId="30356"/>
    <cellStyle name="Normal 2 2 2 2 8 2 5 3" xfId="22210"/>
    <cellStyle name="Normal 2 2 2 2 8 2 6" xfId="8761"/>
    <cellStyle name="Normal 2 2 2 2 8 2 6 2" xfId="25057"/>
    <cellStyle name="Normal 2 2 2 2 8 2 7" xfId="16911"/>
    <cellStyle name="Normal 2 2 2 2 8 3" xfId="976"/>
    <cellStyle name="Normal 2 2 2 2 8 3 2" xfId="2386"/>
    <cellStyle name="Normal 2 2 2 2 8 3 2 2" xfId="4906"/>
    <cellStyle name="Normal 2 2 2 2 8 3 2 2 2" xfId="13052"/>
    <cellStyle name="Normal 2 2 2 2 8 3 2 2 2 2" xfId="29348"/>
    <cellStyle name="Normal 2 2 2 2 8 3 2 2 3" xfId="21202"/>
    <cellStyle name="Normal 2 2 2 2 8 3 2 3" xfId="7685"/>
    <cellStyle name="Normal 2 2 2 2 8 3 2 3 2" xfId="15831"/>
    <cellStyle name="Normal 2 2 2 2 8 3 2 3 2 2" xfId="32127"/>
    <cellStyle name="Normal 2 2 2 2 8 3 2 3 3" xfId="23981"/>
    <cellStyle name="Normal 2 2 2 2 8 3 2 4" xfId="10532"/>
    <cellStyle name="Normal 2 2 2 2 8 3 2 4 2" xfId="26828"/>
    <cellStyle name="Normal 2 2 2 2 8 3 2 5" xfId="18682"/>
    <cellStyle name="Normal 2 2 2 2 8 3 3" xfId="3688"/>
    <cellStyle name="Normal 2 2 2 2 8 3 3 2" xfId="11834"/>
    <cellStyle name="Normal 2 2 2 2 8 3 3 2 2" xfId="28130"/>
    <cellStyle name="Normal 2 2 2 2 8 3 3 3" xfId="19984"/>
    <cellStyle name="Normal 2 2 2 2 8 3 4" xfId="6275"/>
    <cellStyle name="Normal 2 2 2 2 8 3 4 2" xfId="14421"/>
    <cellStyle name="Normal 2 2 2 2 8 3 4 2 2" xfId="30717"/>
    <cellStyle name="Normal 2 2 2 2 8 3 4 3" xfId="22571"/>
    <cellStyle name="Normal 2 2 2 2 8 3 5" xfId="9122"/>
    <cellStyle name="Normal 2 2 2 2 8 3 5 2" xfId="25418"/>
    <cellStyle name="Normal 2 2 2 2 8 3 6" xfId="17272"/>
    <cellStyle name="Normal 2 2 2 2 8 4" xfId="1681"/>
    <cellStyle name="Normal 2 2 2 2 8 4 2" xfId="4297"/>
    <cellStyle name="Normal 2 2 2 2 8 4 2 2" xfId="12443"/>
    <cellStyle name="Normal 2 2 2 2 8 4 2 2 2" xfId="28739"/>
    <cellStyle name="Normal 2 2 2 2 8 4 2 3" xfId="20593"/>
    <cellStyle name="Normal 2 2 2 2 8 4 3" xfId="6980"/>
    <cellStyle name="Normal 2 2 2 2 8 4 3 2" xfId="15126"/>
    <cellStyle name="Normal 2 2 2 2 8 4 3 2 2" xfId="31422"/>
    <cellStyle name="Normal 2 2 2 2 8 4 3 3" xfId="23276"/>
    <cellStyle name="Normal 2 2 2 2 8 4 4" xfId="9827"/>
    <cellStyle name="Normal 2 2 2 2 8 4 4 2" xfId="26123"/>
    <cellStyle name="Normal 2 2 2 2 8 4 5" xfId="17977"/>
    <cellStyle name="Normal 2 2 2 2 8 5" xfId="3079"/>
    <cellStyle name="Normal 2 2 2 2 8 5 2" xfId="11225"/>
    <cellStyle name="Normal 2 2 2 2 8 5 2 2" xfId="27521"/>
    <cellStyle name="Normal 2 2 2 2 8 5 3" xfId="19375"/>
    <cellStyle name="Normal 2 2 2 2 8 6" xfId="5570"/>
    <cellStyle name="Normal 2 2 2 2 8 6 2" xfId="13716"/>
    <cellStyle name="Normal 2 2 2 2 8 6 2 2" xfId="30012"/>
    <cellStyle name="Normal 2 2 2 2 8 6 3" xfId="21866"/>
    <cellStyle name="Normal 2 2 2 2 8 7" xfId="8417"/>
    <cellStyle name="Normal 2 2 2 2 8 7 2" xfId="24713"/>
    <cellStyle name="Normal 2 2 2 2 8 8" xfId="16567"/>
    <cellStyle name="Normal 2 2 2 2 9" xfId="360"/>
    <cellStyle name="Normal 2 2 2 2 9 2" xfId="1066"/>
    <cellStyle name="Normal 2 2 2 2 9 2 2" xfId="2476"/>
    <cellStyle name="Normal 2 2 2 2 9 2 2 2" xfId="4980"/>
    <cellStyle name="Normal 2 2 2 2 9 2 2 2 2" xfId="13126"/>
    <cellStyle name="Normal 2 2 2 2 9 2 2 2 2 2" xfId="29422"/>
    <cellStyle name="Normal 2 2 2 2 9 2 2 2 3" xfId="21276"/>
    <cellStyle name="Normal 2 2 2 2 9 2 2 3" xfId="7775"/>
    <cellStyle name="Normal 2 2 2 2 9 2 2 3 2" xfId="15921"/>
    <cellStyle name="Normal 2 2 2 2 9 2 2 3 2 2" xfId="32217"/>
    <cellStyle name="Normal 2 2 2 2 9 2 2 3 3" xfId="24071"/>
    <cellStyle name="Normal 2 2 2 2 9 2 2 4" xfId="10622"/>
    <cellStyle name="Normal 2 2 2 2 9 2 2 4 2" xfId="26918"/>
    <cellStyle name="Normal 2 2 2 2 9 2 2 5" xfId="18772"/>
    <cellStyle name="Normal 2 2 2 2 9 2 3" xfId="3762"/>
    <cellStyle name="Normal 2 2 2 2 9 2 3 2" xfId="11908"/>
    <cellStyle name="Normal 2 2 2 2 9 2 3 2 2" xfId="28204"/>
    <cellStyle name="Normal 2 2 2 2 9 2 3 3" xfId="20058"/>
    <cellStyle name="Normal 2 2 2 2 9 2 4" xfId="6365"/>
    <cellStyle name="Normal 2 2 2 2 9 2 4 2" xfId="14511"/>
    <cellStyle name="Normal 2 2 2 2 9 2 4 2 2" xfId="30807"/>
    <cellStyle name="Normal 2 2 2 2 9 2 4 3" xfId="22661"/>
    <cellStyle name="Normal 2 2 2 2 9 2 5" xfId="9212"/>
    <cellStyle name="Normal 2 2 2 2 9 2 5 2" xfId="25508"/>
    <cellStyle name="Normal 2 2 2 2 9 2 6" xfId="17362"/>
    <cellStyle name="Normal 2 2 2 2 9 3" xfId="1771"/>
    <cellStyle name="Normal 2 2 2 2 9 3 2" xfId="4371"/>
    <cellStyle name="Normal 2 2 2 2 9 3 2 2" xfId="12517"/>
    <cellStyle name="Normal 2 2 2 2 9 3 2 2 2" xfId="28813"/>
    <cellStyle name="Normal 2 2 2 2 9 3 2 3" xfId="20667"/>
    <cellStyle name="Normal 2 2 2 2 9 3 3" xfId="7070"/>
    <cellStyle name="Normal 2 2 2 2 9 3 3 2" xfId="15216"/>
    <cellStyle name="Normal 2 2 2 2 9 3 3 2 2" xfId="31512"/>
    <cellStyle name="Normal 2 2 2 2 9 3 3 3" xfId="23366"/>
    <cellStyle name="Normal 2 2 2 2 9 3 4" xfId="9917"/>
    <cellStyle name="Normal 2 2 2 2 9 3 4 2" xfId="26213"/>
    <cellStyle name="Normal 2 2 2 2 9 3 5" xfId="18067"/>
    <cellStyle name="Normal 2 2 2 2 9 4" xfId="3153"/>
    <cellStyle name="Normal 2 2 2 2 9 4 2" xfId="11299"/>
    <cellStyle name="Normal 2 2 2 2 9 4 2 2" xfId="27595"/>
    <cellStyle name="Normal 2 2 2 2 9 4 3" xfId="19449"/>
    <cellStyle name="Normal 2 2 2 2 9 5" xfId="5660"/>
    <cellStyle name="Normal 2 2 2 2 9 5 2" xfId="13806"/>
    <cellStyle name="Normal 2 2 2 2 9 5 2 2" xfId="30102"/>
    <cellStyle name="Normal 2 2 2 2 9 5 3" xfId="21956"/>
    <cellStyle name="Normal 2 2 2 2 9 6" xfId="8507"/>
    <cellStyle name="Normal 2 2 2 2 9 6 2" xfId="24803"/>
    <cellStyle name="Normal 2 2 2 2 9 7" xfId="16657"/>
    <cellStyle name="Normal 2 2 2 3" xfId="26"/>
    <cellStyle name="Normal 2 2 2 3 10" xfId="2865"/>
    <cellStyle name="Normal 2 2 2 3 10 2" xfId="11011"/>
    <cellStyle name="Normal 2 2 2 3 10 2 2" xfId="27307"/>
    <cellStyle name="Normal 2 2 2 3 10 3" xfId="19161"/>
    <cellStyle name="Normal 2 2 2 3 11" xfId="5326"/>
    <cellStyle name="Normal 2 2 2 3 11 2" xfId="13472"/>
    <cellStyle name="Normal 2 2 2 3 11 2 2" xfId="29768"/>
    <cellStyle name="Normal 2 2 2 3 11 3" xfId="21622"/>
    <cellStyle name="Normal 2 2 2 3 12" xfId="8173"/>
    <cellStyle name="Normal 2 2 2 3 12 2" xfId="24469"/>
    <cellStyle name="Normal 2 2 2 3 13" xfId="16323"/>
    <cellStyle name="Normal 2 2 2 3 2" xfId="48"/>
    <cellStyle name="Normal 2 2 2 3 2 10" xfId="5348"/>
    <cellStyle name="Normal 2 2 2 3 2 10 2" xfId="13494"/>
    <cellStyle name="Normal 2 2 2 3 2 10 2 2" xfId="29790"/>
    <cellStyle name="Normal 2 2 2 3 2 10 3" xfId="21644"/>
    <cellStyle name="Normal 2 2 2 3 2 11" xfId="8195"/>
    <cellStyle name="Normal 2 2 2 3 2 11 2" xfId="24491"/>
    <cellStyle name="Normal 2 2 2 3 2 12" xfId="16345"/>
    <cellStyle name="Normal 2 2 2 3 2 2" xfId="92"/>
    <cellStyle name="Normal 2 2 2 3 2 2 10" xfId="8239"/>
    <cellStyle name="Normal 2 2 2 3 2 2 10 2" xfId="24535"/>
    <cellStyle name="Normal 2 2 2 3 2 2 11" xfId="16389"/>
    <cellStyle name="Normal 2 2 2 3 2 2 2" xfId="182"/>
    <cellStyle name="Normal 2 2 2 3 2 2 2 2" xfId="526"/>
    <cellStyle name="Normal 2 2 2 3 2 2 2 2 2" xfId="1232"/>
    <cellStyle name="Normal 2 2 2 3 2 2 2 2 2 2" xfId="2642"/>
    <cellStyle name="Normal 2 2 2 3 2 2 2 2 2 2 2" xfId="5116"/>
    <cellStyle name="Normal 2 2 2 3 2 2 2 2 2 2 2 2" xfId="13262"/>
    <cellStyle name="Normal 2 2 2 3 2 2 2 2 2 2 2 2 2" xfId="29558"/>
    <cellStyle name="Normal 2 2 2 3 2 2 2 2 2 2 2 3" xfId="21412"/>
    <cellStyle name="Normal 2 2 2 3 2 2 2 2 2 2 3" xfId="7941"/>
    <cellStyle name="Normal 2 2 2 3 2 2 2 2 2 2 3 2" xfId="16087"/>
    <cellStyle name="Normal 2 2 2 3 2 2 2 2 2 2 3 2 2" xfId="32383"/>
    <cellStyle name="Normal 2 2 2 3 2 2 2 2 2 2 3 3" xfId="24237"/>
    <cellStyle name="Normal 2 2 2 3 2 2 2 2 2 2 4" xfId="10788"/>
    <cellStyle name="Normal 2 2 2 3 2 2 2 2 2 2 4 2" xfId="27084"/>
    <cellStyle name="Normal 2 2 2 3 2 2 2 2 2 2 5" xfId="18938"/>
    <cellStyle name="Normal 2 2 2 3 2 2 2 2 2 3" xfId="3898"/>
    <cellStyle name="Normal 2 2 2 3 2 2 2 2 2 3 2" xfId="12044"/>
    <cellStyle name="Normal 2 2 2 3 2 2 2 2 2 3 2 2" xfId="28340"/>
    <cellStyle name="Normal 2 2 2 3 2 2 2 2 2 3 3" xfId="20194"/>
    <cellStyle name="Normal 2 2 2 3 2 2 2 2 2 4" xfId="6531"/>
    <cellStyle name="Normal 2 2 2 3 2 2 2 2 2 4 2" xfId="14677"/>
    <cellStyle name="Normal 2 2 2 3 2 2 2 2 2 4 2 2" xfId="30973"/>
    <cellStyle name="Normal 2 2 2 3 2 2 2 2 2 4 3" xfId="22827"/>
    <cellStyle name="Normal 2 2 2 3 2 2 2 2 2 5" xfId="9378"/>
    <cellStyle name="Normal 2 2 2 3 2 2 2 2 2 5 2" xfId="25674"/>
    <cellStyle name="Normal 2 2 2 3 2 2 2 2 2 6" xfId="17528"/>
    <cellStyle name="Normal 2 2 2 3 2 2 2 2 3" xfId="1937"/>
    <cellStyle name="Normal 2 2 2 3 2 2 2 2 3 2" xfId="4507"/>
    <cellStyle name="Normal 2 2 2 3 2 2 2 2 3 2 2" xfId="12653"/>
    <cellStyle name="Normal 2 2 2 3 2 2 2 2 3 2 2 2" xfId="28949"/>
    <cellStyle name="Normal 2 2 2 3 2 2 2 2 3 2 3" xfId="20803"/>
    <cellStyle name="Normal 2 2 2 3 2 2 2 2 3 3" xfId="7236"/>
    <cellStyle name="Normal 2 2 2 3 2 2 2 2 3 3 2" xfId="15382"/>
    <cellStyle name="Normal 2 2 2 3 2 2 2 2 3 3 2 2" xfId="31678"/>
    <cellStyle name="Normal 2 2 2 3 2 2 2 2 3 3 3" xfId="23532"/>
    <cellStyle name="Normal 2 2 2 3 2 2 2 2 3 4" xfId="10083"/>
    <cellStyle name="Normal 2 2 2 3 2 2 2 2 3 4 2" xfId="26379"/>
    <cellStyle name="Normal 2 2 2 3 2 2 2 2 3 5" xfId="18233"/>
    <cellStyle name="Normal 2 2 2 3 2 2 2 2 4" xfId="3289"/>
    <cellStyle name="Normal 2 2 2 3 2 2 2 2 4 2" xfId="11435"/>
    <cellStyle name="Normal 2 2 2 3 2 2 2 2 4 2 2" xfId="27731"/>
    <cellStyle name="Normal 2 2 2 3 2 2 2 2 4 3" xfId="19585"/>
    <cellStyle name="Normal 2 2 2 3 2 2 2 2 5" xfId="5826"/>
    <cellStyle name="Normal 2 2 2 3 2 2 2 2 5 2" xfId="13972"/>
    <cellStyle name="Normal 2 2 2 3 2 2 2 2 5 2 2" xfId="30268"/>
    <cellStyle name="Normal 2 2 2 3 2 2 2 2 5 3" xfId="22122"/>
    <cellStyle name="Normal 2 2 2 3 2 2 2 2 6" xfId="8673"/>
    <cellStyle name="Normal 2 2 2 3 2 2 2 2 6 2" xfId="24969"/>
    <cellStyle name="Normal 2 2 2 3 2 2 2 2 7" xfId="16823"/>
    <cellStyle name="Normal 2 2 2 3 2 2 2 3" xfId="888"/>
    <cellStyle name="Normal 2 2 2 3 2 2 2 3 2" xfId="2298"/>
    <cellStyle name="Normal 2 2 2 3 2 2 2 3 2 2" xfId="4820"/>
    <cellStyle name="Normal 2 2 2 3 2 2 2 3 2 2 2" xfId="12966"/>
    <cellStyle name="Normal 2 2 2 3 2 2 2 3 2 2 2 2" xfId="29262"/>
    <cellStyle name="Normal 2 2 2 3 2 2 2 3 2 2 3" xfId="21116"/>
    <cellStyle name="Normal 2 2 2 3 2 2 2 3 2 3" xfId="7597"/>
    <cellStyle name="Normal 2 2 2 3 2 2 2 3 2 3 2" xfId="15743"/>
    <cellStyle name="Normal 2 2 2 3 2 2 2 3 2 3 2 2" xfId="32039"/>
    <cellStyle name="Normal 2 2 2 3 2 2 2 3 2 3 3" xfId="23893"/>
    <cellStyle name="Normal 2 2 2 3 2 2 2 3 2 4" xfId="10444"/>
    <cellStyle name="Normal 2 2 2 3 2 2 2 3 2 4 2" xfId="26740"/>
    <cellStyle name="Normal 2 2 2 3 2 2 2 3 2 5" xfId="18594"/>
    <cellStyle name="Normal 2 2 2 3 2 2 2 3 3" xfId="3602"/>
    <cellStyle name="Normal 2 2 2 3 2 2 2 3 3 2" xfId="11748"/>
    <cellStyle name="Normal 2 2 2 3 2 2 2 3 3 2 2" xfId="28044"/>
    <cellStyle name="Normal 2 2 2 3 2 2 2 3 3 3" xfId="19898"/>
    <cellStyle name="Normal 2 2 2 3 2 2 2 3 4" xfId="6187"/>
    <cellStyle name="Normal 2 2 2 3 2 2 2 3 4 2" xfId="14333"/>
    <cellStyle name="Normal 2 2 2 3 2 2 2 3 4 2 2" xfId="30629"/>
    <cellStyle name="Normal 2 2 2 3 2 2 2 3 4 3" xfId="22483"/>
    <cellStyle name="Normal 2 2 2 3 2 2 2 3 5" xfId="9034"/>
    <cellStyle name="Normal 2 2 2 3 2 2 2 3 5 2" xfId="25330"/>
    <cellStyle name="Normal 2 2 2 3 2 2 2 3 6" xfId="17184"/>
    <cellStyle name="Normal 2 2 2 3 2 2 2 4" xfId="1593"/>
    <cellStyle name="Normal 2 2 2 3 2 2 2 4 2" xfId="4211"/>
    <cellStyle name="Normal 2 2 2 3 2 2 2 4 2 2" xfId="12357"/>
    <cellStyle name="Normal 2 2 2 3 2 2 2 4 2 2 2" xfId="28653"/>
    <cellStyle name="Normal 2 2 2 3 2 2 2 4 2 3" xfId="20507"/>
    <cellStyle name="Normal 2 2 2 3 2 2 2 4 3" xfId="6892"/>
    <cellStyle name="Normal 2 2 2 3 2 2 2 4 3 2" xfId="15038"/>
    <cellStyle name="Normal 2 2 2 3 2 2 2 4 3 2 2" xfId="31334"/>
    <cellStyle name="Normal 2 2 2 3 2 2 2 4 3 3" xfId="23188"/>
    <cellStyle name="Normal 2 2 2 3 2 2 2 4 4" xfId="9739"/>
    <cellStyle name="Normal 2 2 2 3 2 2 2 4 4 2" xfId="26035"/>
    <cellStyle name="Normal 2 2 2 3 2 2 2 4 5" xfId="17889"/>
    <cellStyle name="Normal 2 2 2 3 2 2 2 5" xfId="2993"/>
    <cellStyle name="Normal 2 2 2 3 2 2 2 5 2" xfId="11139"/>
    <cellStyle name="Normal 2 2 2 3 2 2 2 5 2 2" xfId="27435"/>
    <cellStyle name="Normal 2 2 2 3 2 2 2 5 3" xfId="19289"/>
    <cellStyle name="Normal 2 2 2 3 2 2 2 6" xfId="5482"/>
    <cellStyle name="Normal 2 2 2 3 2 2 2 6 2" xfId="13628"/>
    <cellStyle name="Normal 2 2 2 3 2 2 2 6 2 2" xfId="29924"/>
    <cellStyle name="Normal 2 2 2 3 2 2 2 6 3" xfId="21778"/>
    <cellStyle name="Normal 2 2 2 3 2 2 2 7" xfId="8329"/>
    <cellStyle name="Normal 2 2 2 3 2 2 2 7 2" xfId="24625"/>
    <cellStyle name="Normal 2 2 2 3 2 2 2 8" xfId="16479"/>
    <cellStyle name="Normal 2 2 2 3 2 2 3" xfId="256"/>
    <cellStyle name="Normal 2 2 2 3 2 2 3 2" xfId="600"/>
    <cellStyle name="Normal 2 2 2 3 2 2 3 2 2" xfId="1306"/>
    <cellStyle name="Normal 2 2 2 3 2 2 3 2 2 2" xfId="2716"/>
    <cellStyle name="Normal 2 2 2 3 2 2 3 2 2 2 2" xfId="5190"/>
    <cellStyle name="Normal 2 2 2 3 2 2 3 2 2 2 2 2" xfId="13336"/>
    <cellStyle name="Normal 2 2 2 3 2 2 3 2 2 2 2 2 2" xfId="29632"/>
    <cellStyle name="Normal 2 2 2 3 2 2 3 2 2 2 2 3" xfId="21486"/>
    <cellStyle name="Normal 2 2 2 3 2 2 3 2 2 2 3" xfId="8015"/>
    <cellStyle name="Normal 2 2 2 3 2 2 3 2 2 2 3 2" xfId="16161"/>
    <cellStyle name="Normal 2 2 2 3 2 2 3 2 2 2 3 2 2" xfId="32457"/>
    <cellStyle name="Normal 2 2 2 3 2 2 3 2 2 2 3 3" xfId="24311"/>
    <cellStyle name="Normal 2 2 2 3 2 2 3 2 2 2 4" xfId="10862"/>
    <cellStyle name="Normal 2 2 2 3 2 2 3 2 2 2 4 2" xfId="27158"/>
    <cellStyle name="Normal 2 2 2 3 2 2 3 2 2 2 5" xfId="19012"/>
    <cellStyle name="Normal 2 2 2 3 2 2 3 2 2 3" xfId="3972"/>
    <cellStyle name="Normal 2 2 2 3 2 2 3 2 2 3 2" xfId="12118"/>
    <cellStyle name="Normal 2 2 2 3 2 2 3 2 2 3 2 2" xfId="28414"/>
    <cellStyle name="Normal 2 2 2 3 2 2 3 2 2 3 3" xfId="20268"/>
    <cellStyle name="Normal 2 2 2 3 2 2 3 2 2 4" xfId="6605"/>
    <cellStyle name="Normal 2 2 2 3 2 2 3 2 2 4 2" xfId="14751"/>
    <cellStyle name="Normal 2 2 2 3 2 2 3 2 2 4 2 2" xfId="31047"/>
    <cellStyle name="Normal 2 2 2 3 2 2 3 2 2 4 3" xfId="22901"/>
    <cellStyle name="Normal 2 2 2 3 2 2 3 2 2 5" xfId="9452"/>
    <cellStyle name="Normal 2 2 2 3 2 2 3 2 2 5 2" xfId="25748"/>
    <cellStyle name="Normal 2 2 2 3 2 2 3 2 2 6" xfId="17602"/>
    <cellStyle name="Normal 2 2 2 3 2 2 3 2 3" xfId="2011"/>
    <cellStyle name="Normal 2 2 2 3 2 2 3 2 3 2" xfId="4581"/>
    <cellStyle name="Normal 2 2 2 3 2 2 3 2 3 2 2" xfId="12727"/>
    <cellStyle name="Normal 2 2 2 3 2 2 3 2 3 2 2 2" xfId="29023"/>
    <cellStyle name="Normal 2 2 2 3 2 2 3 2 3 2 3" xfId="20877"/>
    <cellStyle name="Normal 2 2 2 3 2 2 3 2 3 3" xfId="7310"/>
    <cellStyle name="Normal 2 2 2 3 2 2 3 2 3 3 2" xfId="15456"/>
    <cellStyle name="Normal 2 2 2 3 2 2 3 2 3 3 2 2" xfId="31752"/>
    <cellStyle name="Normal 2 2 2 3 2 2 3 2 3 3 3" xfId="23606"/>
    <cellStyle name="Normal 2 2 2 3 2 2 3 2 3 4" xfId="10157"/>
    <cellStyle name="Normal 2 2 2 3 2 2 3 2 3 4 2" xfId="26453"/>
    <cellStyle name="Normal 2 2 2 3 2 2 3 2 3 5" xfId="18307"/>
    <cellStyle name="Normal 2 2 2 3 2 2 3 2 4" xfId="3363"/>
    <cellStyle name="Normal 2 2 2 3 2 2 3 2 4 2" xfId="11509"/>
    <cellStyle name="Normal 2 2 2 3 2 2 3 2 4 2 2" xfId="27805"/>
    <cellStyle name="Normal 2 2 2 3 2 2 3 2 4 3" xfId="19659"/>
    <cellStyle name="Normal 2 2 2 3 2 2 3 2 5" xfId="5900"/>
    <cellStyle name="Normal 2 2 2 3 2 2 3 2 5 2" xfId="14046"/>
    <cellStyle name="Normal 2 2 2 3 2 2 3 2 5 2 2" xfId="30342"/>
    <cellStyle name="Normal 2 2 2 3 2 2 3 2 5 3" xfId="22196"/>
    <cellStyle name="Normal 2 2 2 3 2 2 3 2 6" xfId="8747"/>
    <cellStyle name="Normal 2 2 2 3 2 2 3 2 6 2" xfId="25043"/>
    <cellStyle name="Normal 2 2 2 3 2 2 3 2 7" xfId="16897"/>
    <cellStyle name="Normal 2 2 2 3 2 2 3 3" xfId="962"/>
    <cellStyle name="Normal 2 2 2 3 2 2 3 3 2" xfId="2372"/>
    <cellStyle name="Normal 2 2 2 3 2 2 3 3 2 2" xfId="4894"/>
    <cellStyle name="Normal 2 2 2 3 2 2 3 3 2 2 2" xfId="13040"/>
    <cellStyle name="Normal 2 2 2 3 2 2 3 3 2 2 2 2" xfId="29336"/>
    <cellStyle name="Normal 2 2 2 3 2 2 3 3 2 2 3" xfId="21190"/>
    <cellStyle name="Normal 2 2 2 3 2 2 3 3 2 3" xfId="7671"/>
    <cellStyle name="Normal 2 2 2 3 2 2 3 3 2 3 2" xfId="15817"/>
    <cellStyle name="Normal 2 2 2 3 2 2 3 3 2 3 2 2" xfId="32113"/>
    <cellStyle name="Normal 2 2 2 3 2 2 3 3 2 3 3" xfId="23967"/>
    <cellStyle name="Normal 2 2 2 3 2 2 3 3 2 4" xfId="10518"/>
    <cellStyle name="Normal 2 2 2 3 2 2 3 3 2 4 2" xfId="26814"/>
    <cellStyle name="Normal 2 2 2 3 2 2 3 3 2 5" xfId="18668"/>
    <cellStyle name="Normal 2 2 2 3 2 2 3 3 3" xfId="3676"/>
    <cellStyle name="Normal 2 2 2 3 2 2 3 3 3 2" xfId="11822"/>
    <cellStyle name="Normal 2 2 2 3 2 2 3 3 3 2 2" xfId="28118"/>
    <cellStyle name="Normal 2 2 2 3 2 2 3 3 3 3" xfId="19972"/>
    <cellStyle name="Normal 2 2 2 3 2 2 3 3 4" xfId="6261"/>
    <cellStyle name="Normal 2 2 2 3 2 2 3 3 4 2" xfId="14407"/>
    <cellStyle name="Normal 2 2 2 3 2 2 3 3 4 2 2" xfId="30703"/>
    <cellStyle name="Normal 2 2 2 3 2 2 3 3 4 3" xfId="22557"/>
    <cellStyle name="Normal 2 2 2 3 2 2 3 3 5" xfId="9108"/>
    <cellStyle name="Normal 2 2 2 3 2 2 3 3 5 2" xfId="25404"/>
    <cellStyle name="Normal 2 2 2 3 2 2 3 3 6" xfId="17258"/>
    <cellStyle name="Normal 2 2 2 3 2 2 3 4" xfId="1667"/>
    <cellStyle name="Normal 2 2 2 3 2 2 3 4 2" xfId="4285"/>
    <cellStyle name="Normal 2 2 2 3 2 2 3 4 2 2" xfId="12431"/>
    <cellStyle name="Normal 2 2 2 3 2 2 3 4 2 2 2" xfId="28727"/>
    <cellStyle name="Normal 2 2 2 3 2 2 3 4 2 3" xfId="20581"/>
    <cellStyle name="Normal 2 2 2 3 2 2 3 4 3" xfId="6966"/>
    <cellStyle name="Normal 2 2 2 3 2 2 3 4 3 2" xfId="15112"/>
    <cellStyle name="Normal 2 2 2 3 2 2 3 4 3 2 2" xfId="31408"/>
    <cellStyle name="Normal 2 2 2 3 2 2 3 4 3 3" xfId="23262"/>
    <cellStyle name="Normal 2 2 2 3 2 2 3 4 4" xfId="9813"/>
    <cellStyle name="Normal 2 2 2 3 2 2 3 4 4 2" xfId="26109"/>
    <cellStyle name="Normal 2 2 2 3 2 2 3 4 5" xfId="17963"/>
    <cellStyle name="Normal 2 2 2 3 2 2 3 5" xfId="3067"/>
    <cellStyle name="Normal 2 2 2 3 2 2 3 5 2" xfId="11213"/>
    <cellStyle name="Normal 2 2 2 3 2 2 3 5 2 2" xfId="27509"/>
    <cellStyle name="Normal 2 2 2 3 2 2 3 5 3" xfId="19363"/>
    <cellStyle name="Normal 2 2 2 3 2 2 3 6" xfId="5556"/>
    <cellStyle name="Normal 2 2 2 3 2 2 3 6 2" xfId="13702"/>
    <cellStyle name="Normal 2 2 2 3 2 2 3 6 2 2" xfId="29998"/>
    <cellStyle name="Normal 2 2 2 3 2 2 3 6 3" xfId="21852"/>
    <cellStyle name="Normal 2 2 2 3 2 2 3 7" xfId="8403"/>
    <cellStyle name="Normal 2 2 2 3 2 2 3 7 2" xfId="24699"/>
    <cellStyle name="Normal 2 2 2 3 2 2 3 8" xfId="16553"/>
    <cellStyle name="Normal 2 2 2 3 2 2 4" xfId="346"/>
    <cellStyle name="Normal 2 2 2 3 2 2 4 2" xfId="690"/>
    <cellStyle name="Normal 2 2 2 3 2 2 4 2 2" xfId="1396"/>
    <cellStyle name="Normal 2 2 2 3 2 2 4 2 2 2" xfId="2806"/>
    <cellStyle name="Normal 2 2 2 3 2 2 4 2 2 2 2" xfId="5264"/>
    <cellStyle name="Normal 2 2 2 3 2 2 4 2 2 2 2 2" xfId="13410"/>
    <cellStyle name="Normal 2 2 2 3 2 2 4 2 2 2 2 2 2" xfId="29706"/>
    <cellStyle name="Normal 2 2 2 3 2 2 4 2 2 2 2 3" xfId="21560"/>
    <cellStyle name="Normal 2 2 2 3 2 2 4 2 2 2 3" xfId="8105"/>
    <cellStyle name="Normal 2 2 2 3 2 2 4 2 2 2 3 2" xfId="16251"/>
    <cellStyle name="Normal 2 2 2 3 2 2 4 2 2 2 3 2 2" xfId="32547"/>
    <cellStyle name="Normal 2 2 2 3 2 2 4 2 2 2 3 3" xfId="24401"/>
    <cellStyle name="Normal 2 2 2 3 2 2 4 2 2 2 4" xfId="10952"/>
    <cellStyle name="Normal 2 2 2 3 2 2 4 2 2 2 4 2" xfId="27248"/>
    <cellStyle name="Normal 2 2 2 3 2 2 4 2 2 2 5" xfId="19102"/>
    <cellStyle name="Normal 2 2 2 3 2 2 4 2 2 3" xfId="4046"/>
    <cellStyle name="Normal 2 2 2 3 2 2 4 2 2 3 2" xfId="12192"/>
    <cellStyle name="Normal 2 2 2 3 2 2 4 2 2 3 2 2" xfId="28488"/>
    <cellStyle name="Normal 2 2 2 3 2 2 4 2 2 3 3" xfId="20342"/>
    <cellStyle name="Normal 2 2 2 3 2 2 4 2 2 4" xfId="6695"/>
    <cellStyle name="Normal 2 2 2 3 2 2 4 2 2 4 2" xfId="14841"/>
    <cellStyle name="Normal 2 2 2 3 2 2 4 2 2 4 2 2" xfId="31137"/>
    <cellStyle name="Normal 2 2 2 3 2 2 4 2 2 4 3" xfId="22991"/>
    <cellStyle name="Normal 2 2 2 3 2 2 4 2 2 5" xfId="9542"/>
    <cellStyle name="Normal 2 2 2 3 2 2 4 2 2 5 2" xfId="25838"/>
    <cellStyle name="Normal 2 2 2 3 2 2 4 2 2 6" xfId="17692"/>
    <cellStyle name="Normal 2 2 2 3 2 2 4 2 3" xfId="2101"/>
    <cellStyle name="Normal 2 2 2 3 2 2 4 2 3 2" xfId="4655"/>
    <cellStyle name="Normal 2 2 2 3 2 2 4 2 3 2 2" xfId="12801"/>
    <cellStyle name="Normal 2 2 2 3 2 2 4 2 3 2 2 2" xfId="29097"/>
    <cellStyle name="Normal 2 2 2 3 2 2 4 2 3 2 3" xfId="20951"/>
    <cellStyle name="Normal 2 2 2 3 2 2 4 2 3 3" xfId="7400"/>
    <cellStyle name="Normal 2 2 2 3 2 2 4 2 3 3 2" xfId="15546"/>
    <cellStyle name="Normal 2 2 2 3 2 2 4 2 3 3 2 2" xfId="31842"/>
    <cellStyle name="Normal 2 2 2 3 2 2 4 2 3 3 3" xfId="23696"/>
    <cellStyle name="Normal 2 2 2 3 2 2 4 2 3 4" xfId="10247"/>
    <cellStyle name="Normal 2 2 2 3 2 2 4 2 3 4 2" xfId="26543"/>
    <cellStyle name="Normal 2 2 2 3 2 2 4 2 3 5" xfId="18397"/>
    <cellStyle name="Normal 2 2 2 3 2 2 4 2 4" xfId="3437"/>
    <cellStyle name="Normal 2 2 2 3 2 2 4 2 4 2" xfId="11583"/>
    <cellStyle name="Normal 2 2 2 3 2 2 4 2 4 2 2" xfId="27879"/>
    <cellStyle name="Normal 2 2 2 3 2 2 4 2 4 3" xfId="19733"/>
    <cellStyle name="Normal 2 2 2 3 2 2 4 2 5" xfId="5990"/>
    <cellStyle name="Normal 2 2 2 3 2 2 4 2 5 2" xfId="14136"/>
    <cellStyle name="Normal 2 2 2 3 2 2 4 2 5 2 2" xfId="30432"/>
    <cellStyle name="Normal 2 2 2 3 2 2 4 2 5 3" xfId="22286"/>
    <cellStyle name="Normal 2 2 2 3 2 2 4 2 6" xfId="8837"/>
    <cellStyle name="Normal 2 2 2 3 2 2 4 2 6 2" xfId="25133"/>
    <cellStyle name="Normal 2 2 2 3 2 2 4 2 7" xfId="16987"/>
    <cellStyle name="Normal 2 2 2 3 2 2 4 3" xfId="1052"/>
    <cellStyle name="Normal 2 2 2 3 2 2 4 3 2" xfId="2462"/>
    <cellStyle name="Normal 2 2 2 3 2 2 4 3 2 2" xfId="4968"/>
    <cellStyle name="Normal 2 2 2 3 2 2 4 3 2 2 2" xfId="13114"/>
    <cellStyle name="Normal 2 2 2 3 2 2 4 3 2 2 2 2" xfId="29410"/>
    <cellStyle name="Normal 2 2 2 3 2 2 4 3 2 2 3" xfId="21264"/>
    <cellStyle name="Normal 2 2 2 3 2 2 4 3 2 3" xfId="7761"/>
    <cellStyle name="Normal 2 2 2 3 2 2 4 3 2 3 2" xfId="15907"/>
    <cellStyle name="Normal 2 2 2 3 2 2 4 3 2 3 2 2" xfId="32203"/>
    <cellStyle name="Normal 2 2 2 3 2 2 4 3 2 3 3" xfId="24057"/>
    <cellStyle name="Normal 2 2 2 3 2 2 4 3 2 4" xfId="10608"/>
    <cellStyle name="Normal 2 2 2 3 2 2 4 3 2 4 2" xfId="26904"/>
    <cellStyle name="Normal 2 2 2 3 2 2 4 3 2 5" xfId="18758"/>
    <cellStyle name="Normal 2 2 2 3 2 2 4 3 3" xfId="3750"/>
    <cellStyle name="Normal 2 2 2 3 2 2 4 3 3 2" xfId="11896"/>
    <cellStyle name="Normal 2 2 2 3 2 2 4 3 3 2 2" xfId="28192"/>
    <cellStyle name="Normal 2 2 2 3 2 2 4 3 3 3" xfId="20046"/>
    <cellStyle name="Normal 2 2 2 3 2 2 4 3 4" xfId="6351"/>
    <cellStyle name="Normal 2 2 2 3 2 2 4 3 4 2" xfId="14497"/>
    <cellStyle name="Normal 2 2 2 3 2 2 4 3 4 2 2" xfId="30793"/>
    <cellStyle name="Normal 2 2 2 3 2 2 4 3 4 3" xfId="22647"/>
    <cellStyle name="Normal 2 2 2 3 2 2 4 3 5" xfId="9198"/>
    <cellStyle name="Normal 2 2 2 3 2 2 4 3 5 2" xfId="25494"/>
    <cellStyle name="Normal 2 2 2 3 2 2 4 3 6" xfId="17348"/>
    <cellStyle name="Normal 2 2 2 3 2 2 4 4" xfId="1757"/>
    <cellStyle name="Normal 2 2 2 3 2 2 4 4 2" xfId="4359"/>
    <cellStyle name="Normal 2 2 2 3 2 2 4 4 2 2" xfId="12505"/>
    <cellStyle name="Normal 2 2 2 3 2 2 4 4 2 2 2" xfId="28801"/>
    <cellStyle name="Normal 2 2 2 3 2 2 4 4 2 3" xfId="20655"/>
    <cellStyle name="Normal 2 2 2 3 2 2 4 4 3" xfId="7056"/>
    <cellStyle name="Normal 2 2 2 3 2 2 4 4 3 2" xfId="15202"/>
    <cellStyle name="Normal 2 2 2 3 2 2 4 4 3 2 2" xfId="31498"/>
    <cellStyle name="Normal 2 2 2 3 2 2 4 4 3 3" xfId="23352"/>
    <cellStyle name="Normal 2 2 2 3 2 2 4 4 4" xfId="9903"/>
    <cellStyle name="Normal 2 2 2 3 2 2 4 4 4 2" xfId="26199"/>
    <cellStyle name="Normal 2 2 2 3 2 2 4 4 5" xfId="18053"/>
    <cellStyle name="Normal 2 2 2 3 2 2 4 5" xfId="3141"/>
    <cellStyle name="Normal 2 2 2 3 2 2 4 5 2" xfId="11287"/>
    <cellStyle name="Normal 2 2 2 3 2 2 4 5 2 2" xfId="27583"/>
    <cellStyle name="Normal 2 2 2 3 2 2 4 5 3" xfId="19437"/>
    <cellStyle name="Normal 2 2 2 3 2 2 4 6" xfId="5646"/>
    <cellStyle name="Normal 2 2 2 3 2 2 4 6 2" xfId="13792"/>
    <cellStyle name="Normal 2 2 2 3 2 2 4 6 2 2" xfId="30088"/>
    <cellStyle name="Normal 2 2 2 3 2 2 4 6 3" xfId="21942"/>
    <cellStyle name="Normal 2 2 2 3 2 2 4 7" xfId="8493"/>
    <cellStyle name="Normal 2 2 2 3 2 2 4 7 2" xfId="24789"/>
    <cellStyle name="Normal 2 2 2 3 2 2 4 8" xfId="16643"/>
    <cellStyle name="Normal 2 2 2 3 2 2 5" xfId="436"/>
    <cellStyle name="Normal 2 2 2 3 2 2 5 2" xfId="1142"/>
    <cellStyle name="Normal 2 2 2 3 2 2 5 2 2" xfId="2552"/>
    <cellStyle name="Normal 2 2 2 3 2 2 5 2 2 2" xfId="5042"/>
    <cellStyle name="Normal 2 2 2 3 2 2 5 2 2 2 2" xfId="13188"/>
    <cellStyle name="Normal 2 2 2 3 2 2 5 2 2 2 2 2" xfId="29484"/>
    <cellStyle name="Normal 2 2 2 3 2 2 5 2 2 2 3" xfId="21338"/>
    <cellStyle name="Normal 2 2 2 3 2 2 5 2 2 3" xfId="7851"/>
    <cellStyle name="Normal 2 2 2 3 2 2 5 2 2 3 2" xfId="15997"/>
    <cellStyle name="Normal 2 2 2 3 2 2 5 2 2 3 2 2" xfId="32293"/>
    <cellStyle name="Normal 2 2 2 3 2 2 5 2 2 3 3" xfId="24147"/>
    <cellStyle name="Normal 2 2 2 3 2 2 5 2 2 4" xfId="10698"/>
    <cellStyle name="Normal 2 2 2 3 2 2 5 2 2 4 2" xfId="26994"/>
    <cellStyle name="Normal 2 2 2 3 2 2 5 2 2 5" xfId="18848"/>
    <cellStyle name="Normal 2 2 2 3 2 2 5 2 3" xfId="3824"/>
    <cellStyle name="Normal 2 2 2 3 2 2 5 2 3 2" xfId="11970"/>
    <cellStyle name="Normal 2 2 2 3 2 2 5 2 3 2 2" xfId="28266"/>
    <cellStyle name="Normal 2 2 2 3 2 2 5 2 3 3" xfId="20120"/>
    <cellStyle name="Normal 2 2 2 3 2 2 5 2 4" xfId="6441"/>
    <cellStyle name="Normal 2 2 2 3 2 2 5 2 4 2" xfId="14587"/>
    <cellStyle name="Normal 2 2 2 3 2 2 5 2 4 2 2" xfId="30883"/>
    <cellStyle name="Normal 2 2 2 3 2 2 5 2 4 3" xfId="22737"/>
    <cellStyle name="Normal 2 2 2 3 2 2 5 2 5" xfId="9288"/>
    <cellStyle name="Normal 2 2 2 3 2 2 5 2 5 2" xfId="25584"/>
    <cellStyle name="Normal 2 2 2 3 2 2 5 2 6" xfId="17438"/>
    <cellStyle name="Normal 2 2 2 3 2 2 5 3" xfId="1847"/>
    <cellStyle name="Normal 2 2 2 3 2 2 5 3 2" xfId="4433"/>
    <cellStyle name="Normal 2 2 2 3 2 2 5 3 2 2" xfId="12579"/>
    <cellStyle name="Normal 2 2 2 3 2 2 5 3 2 2 2" xfId="28875"/>
    <cellStyle name="Normal 2 2 2 3 2 2 5 3 2 3" xfId="20729"/>
    <cellStyle name="Normal 2 2 2 3 2 2 5 3 3" xfId="7146"/>
    <cellStyle name="Normal 2 2 2 3 2 2 5 3 3 2" xfId="15292"/>
    <cellStyle name="Normal 2 2 2 3 2 2 5 3 3 2 2" xfId="31588"/>
    <cellStyle name="Normal 2 2 2 3 2 2 5 3 3 3" xfId="23442"/>
    <cellStyle name="Normal 2 2 2 3 2 2 5 3 4" xfId="9993"/>
    <cellStyle name="Normal 2 2 2 3 2 2 5 3 4 2" xfId="26289"/>
    <cellStyle name="Normal 2 2 2 3 2 2 5 3 5" xfId="18143"/>
    <cellStyle name="Normal 2 2 2 3 2 2 5 4" xfId="3215"/>
    <cellStyle name="Normal 2 2 2 3 2 2 5 4 2" xfId="11361"/>
    <cellStyle name="Normal 2 2 2 3 2 2 5 4 2 2" xfId="27657"/>
    <cellStyle name="Normal 2 2 2 3 2 2 5 4 3" xfId="19511"/>
    <cellStyle name="Normal 2 2 2 3 2 2 5 5" xfId="5736"/>
    <cellStyle name="Normal 2 2 2 3 2 2 5 5 2" xfId="13882"/>
    <cellStyle name="Normal 2 2 2 3 2 2 5 5 2 2" xfId="30178"/>
    <cellStyle name="Normal 2 2 2 3 2 2 5 5 3" xfId="22032"/>
    <cellStyle name="Normal 2 2 2 3 2 2 5 6" xfId="8583"/>
    <cellStyle name="Normal 2 2 2 3 2 2 5 6 2" xfId="24879"/>
    <cellStyle name="Normal 2 2 2 3 2 2 5 7" xfId="16733"/>
    <cellStyle name="Normal 2 2 2 3 2 2 6" xfId="798"/>
    <cellStyle name="Normal 2 2 2 3 2 2 6 2" xfId="2208"/>
    <cellStyle name="Normal 2 2 2 3 2 2 6 2 2" xfId="4746"/>
    <cellStyle name="Normal 2 2 2 3 2 2 6 2 2 2" xfId="12892"/>
    <cellStyle name="Normal 2 2 2 3 2 2 6 2 2 2 2" xfId="29188"/>
    <cellStyle name="Normal 2 2 2 3 2 2 6 2 2 3" xfId="21042"/>
    <cellStyle name="Normal 2 2 2 3 2 2 6 2 3" xfId="7507"/>
    <cellStyle name="Normal 2 2 2 3 2 2 6 2 3 2" xfId="15653"/>
    <cellStyle name="Normal 2 2 2 3 2 2 6 2 3 2 2" xfId="31949"/>
    <cellStyle name="Normal 2 2 2 3 2 2 6 2 3 3" xfId="23803"/>
    <cellStyle name="Normal 2 2 2 3 2 2 6 2 4" xfId="10354"/>
    <cellStyle name="Normal 2 2 2 3 2 2 6 2 4 2" xfId="26650"/>
    <cellStyle name="Normal 2 2 2 3 2 2 6 2 5" xfId="18504"/>
    <cellStyle name="Normal 2 2 2 3 2 2 6 3" xfId="3528"/>
    <cellStyle name="Normal 2 2 2 3 2 2 6 3 2" xfId="11674"/>
    <cellStyle name="Normal 2 2 2 3 2 2 6 3 2 2" xfId="27970"/>
    <cellStyle name="Normal 2 2 2 3 2 2 6 3 3" xfId="19824"/>
    <cellStyle name="Normal 2 2 2 3 2 2 6 4" xfId="6097"/>
    <cellStyle name="Normal 2 2 2 3 2 2 6 4 2" xfId="14243"/>
    <cellStyle name="Normal 2 2 2 3 2 2 6 4 2 2" xfId="30539"/>
    <cellStyle name="Normal 2 2 2 3 2 2 6 4 3" xfId="22393"/>
    <cellStyle name="Normal 2 2 2 3 2 2 6 5" xfId="8944"/>
    <cellStyle name="Normal 2 2 2 3 2 2 6 5 2" xfId="25240"/>
    <cellStyle name="Normal 2 2 2 3 2 2 6 6" xfId="17094"/>
    <cellStyle name="Normal 2 2 2 3 2 2 7" xfId="1503"/>
    <cellStyle name="Normal 2 2 2 3 2 2 7 2" xfId="4137"/>
    <cellStyle name="Normal 2 2 2 3 2 2 7 2 2" xfId="12283"/>
    <cellStyle name="Normal 2 2 2 3 2 2 7 2 2 2" xfId="28579"/>
    <cellStyle name="Normal 2 2 2 3 2 2 7 2 3" xfId="20433"/>
    <cellStyle name="Normal 2 2 2 3 2 2 7 3" xfId="6802"/>
    <cellStyle name="Normal 2 2 2 3 2 2 7 3 2" xfId="14948"/>
    <cellStyle name="Normal 2 2 2 3 2 2 7 3 2 2" xfId="31244"/>
    <cellStyle name="Normal 2 2 2 3 2 2 7 3 3" xfId="23098"/>
    <cellStyle name="Normal 2 2 2 3 2 2 7 4" xfId="9649"/>
    <cellStyle name="Normal 2 2 2 3 2 2 7 4 2" xfId="25945"/>
    <cellStyle name="Normal 2 2 2 3 2 2 7 5" xfId="17799"/>
    <cellStyle name="Normal 2 2 2 3 2 2 8" xfId="2919"/>
    <cellStyle name="Normal 2 2 2 3 2 2 8 2" xfId="11065"/>
    <cellStyle name="Normal 2 2 2 3 2 2 8 2 2" xfId="27361"/>
    <cellStyle name="Normal 2 2 2 3 2 2 8 3" xfId="19215"/>
    <cellStyle name="Normal 2 2 2 3 2 2 9" xfId="5392"/>
    <cellStyle name="Normal 2 2 2 3 2 2 9 2" xfId="13538"/>
    <cellStyle name="Normal 2 2 2 3 2 2 9 2 2" xfId="29834"/>
    <cellStyle name="Normal 2 2 2 3 2 2 9 3" xfId="21688"/>
    <cellStyle name="Normal 2 2 2 3 2 3" xfId="138"/>
    <cellStyle name="Normal 2 2 2 3 2 3 2" xfId="482"/>
    <cellStyle name="Normal 2 2 2 3 2 3 2 2" xfId="1188"/>
    <cellStyle name="Normal 2 2 2 3 2 3 2 2 2" xfId="2598"/>
    <cellStyle name="Normal 2 2 2 3 2 3 2 2 2 2" xfId="5080"/>
    <cellStyle name="Normal 2 2 2 3 2 3 2 2 2 2 2" xfId="13226"/>
    <cellStyle name="Normal 2 2 2 3 2 3 2 2 2 2 2 2" xfId="29522"/>
    <cellStyle name="Normal 2 2 2 3 2 3 2 2 2 2 3" xfId="21376"/>
    <cellStyle name="Normal 2 2 2 3 2 3 2 2 2 3" xfId="7897"/>
    <cellStyle name="Normal 2 2 2 3 2 3 2 2 2 3 2" xfId="16043"/>
    <cellStyle name="Normal 2 2 2 3 2 3 2 2 2 3 2 2" xfId="32339"/>
    <cellStyle name="Normal 2 2 2 3 2 3 2 2 2 3 3" xfId="24193"/>
    <cellStyle name="Normal 2 2 2 3 2 3 2 2 2 4" xfId="10744"/>
    <cellStyle name="Normal 2 2 2 3 2 3 2 2 2 4 2" xfId="27040"/>
    <cellStyle name="Normal 2 2 2 3 2 3 2 2 2 5" xfId="18894"/>
    <cellStyle name="Normal 2 2 2 3 2 3 2 2 3" xfId="3862"/>
    <cellStyle name="Normal 2 2 2 3 2 3 2 2 3 2" xfId="12008"/>
    <cellStyle name="Normal 2 2 2 3 2 3 2 2 3 2 2" xfId="28304"/>
    <cellStyle name="Normal 2 2 2 3 2 3 2 2 3 3" xfId="20158"/>
    <cellStyle name="Normal 2 2 2 3 2 3 2 2 4" xfId="6487"/>
    <cellStyle name="Normal 2 2 2 3 2 3 2 2 4 2" xfId="14633"/>
    <cellStyle name="Normal 2 2 2 3 2 3 2 2 4 2 2" xfId="30929"/>
    <cellStyle name="Normal 2 2 2 3 2 3 2 2 4 3" xfId="22783"/>
    <cellStyle name="Normal 2 2 2 3 2 3 2 2 5" xfId="9334"/>
    <cellStyle name="Normal 2 2 2 3 2 3 2 2 5 2" xfId="25630"/>
    <cellStyle name="Normal 2 2 2 3 2 3 2 2 6" xfId="17484"/>
    <cellStyle name="Normal 2 2 2 3 2 3 2 3" xfId="1893"/>
    <cellStyle name="Normal 2 2 2 3 2 3 2 3 2" xfId="4471"/>
    <cellStyle name="Normal 2 2 2 3 2 3 2 3 2 2" xfId="12617"/>
    <cellStyle name="Normal 2 2 2 3 2 3 2 3 2 2 2" xfId="28913"/>
    <cellStyle name="Normal 2 2 2 3 2 3 2 3 2 3" xfId="20767"/>
    <cellStyle name="Normal 2 2 2 3 2 3 2 3 3" xfId="7192"/>
    <cellStyle name="Normal 2 2 2 3 2 3 2 3 3 2" xfId="15338"/>
    <cellStyle name="Normal 2 2 2 3 2 3 2 3 3 2 2" xfId="31634"/>
    <cellStyle name="Normal 2 2 2 3 2 3 2 3 3 3" xfId="23488"/>
    <cellStyle name="Normal 2 2 2 3 2 3 2 3 4" xfId="10039"/>
    <cellStyle name="Normal 2 2 2 3 2 3 2 3 4 2" xfId="26335"/>
    <cellStyle name="Normal 2 2 2 3 2 3 2 3 5" xfId="18189"/>
    <cellStyle name="Normal 2 2 2 3 2 3 2 4" xfId="3253"/>
    <cellStyle name="Normal 2 2 2 3 2 3 2 4 2" xfId="11399"/>
    <cellStyle name="Normal 2 2 2 3 2 3 2 4 2 2" xfId="27695"/>
    <cellStyle name="Normal 2 2 2 3 2 3 2 4 3" xfId="19549"/>
    <cellStyle name="Normal 2 2 2 3 2 3 2 5" xfId="5782"/>
    <cellStyle name="Normal 2 2 2 3 2 3 2 5 2" xfId="13928"/>
    <cellStyle name="Normal 2 2 2 3 2 3 2 5 2 2" xfId="30224"/>
    <cellStyle name="Normal 2 2 2 3 2 3 2 5 3" xfId="22078"/>
    <cellStyle name="Normal 2 2 2 3 2 3 2 6" xfId="8629"/>
    <cellStyle name="Normal 2 2 2 3 2 3 2 6 2" xfId="24925"/>
    <cellStyle name="Normal 2 2 2 3 2 3 2 7" xfId="16779"/>
    <cellStyle name="Normal 2 2 2 3 2 3 3" xfId="844"/>
    <cellStyle name="Normal 2 2 2 3 2 3 3 2" xfId="2254"/>
    <cellStyle name="Normal 2 2 2 3 2 3 3 2 2" xfId="4784"/>
    <cellStyle name="Normal 2 2 2 3 2 3 3 2 2 2" xfId="12930"/>
    <cellStyle name="Normal 2 2 2 3 2 3 3 2 2 2 2" xfId="29226"/>
    <cellStyle name="Normal 2 2 2 3 2 3 3 2 2 3" xfId="21080"/>
    <cellStyle name="Normal 2 2 2 3 2 3 3 2 3" xfId="7553"/>
    <cellStyle name="Normal 2 2 2 3 2 3 3 2 3 2" xfId="15699"/>
    <cellStyle name="Normal 2 2 2 3 2 3 3 2 3 2 2" xfId="31995"/>
    <cellStyle name="Normal 2 2 2 3 2 3 3 2 3 3" xfId="23849"/>
    <cellStyle name="Normal 2 2 2 3 2 3 3 2 4" xfId="10400"/>
    <cellStyle name="Normal 2 2 2 3 2 3 3 2 4 2" xfId="26696"/>
    <cellStyle name="Normal 2 2 2 3 2 3 3 2 5" xfId="18550"/>
    <cellStyle name="Normal 2 2 2 3 2 3 3 3" xfId="3566"/>
    <cellStyle name="Normal 2 2 2 3 2 3 3 3 2" xfId="11712"/>
    <cellStyle name="Normal 2 2 2 3 2 3 3 3 2 2" xfId="28008"/>
    <cellStyle name="Normal 2 2 2 3 2 3 3 3 3" xfId="19862"/>
    <cellStyle name="Normal 2 2 2 3 2 3 3 4" xfId="6143"/>
    <cellStyle name="Normal 2 2 2 3 2 3 3 4 2" xfId="14289"/>
    <cellStyle name="Normal 2 2 2 3 2 3 3 4 2 2" xfId="30585"/>
    <cellStyle name="Normal 2 2 2 3 2 3 3 4 3" xfId="22439"/>
    <cellStyle name="Normal 2 2 2 3 2 3 3 5" xfId="8990"/>
    <cellStyle name="Normal 2 2 2 3 2 3 3 5 2" xfId="25286"/>
    <cellStyle name="Normal 2 2 2 3 2 3 3 6" xfId="17140"/>
    <cellStyle name="Normal 2 2 2 3 2 3 4" xfId="1549"/>
    <cellStyle name="Normal 2 2 2 3 2 3 4 2" xfId="4175"/>
    <cellStyle name="Normal 2 2 2 3 2 3 4 2 2" xfId="12321"/>
    <cellStyle name="Normal 2 2 2 3 2 3 4 2 2 2" xfId="28617"/>
    <cellStyle name="Normal 2 2 2 3 2 3 4 2 3" xfId="20471"/>
    <cellStyle name="Normal 2 2 2 3 2 3 4 3" xfId="6848"/>
    <cellStyle name="Normal 2 2 2 3 2 3 4 3 2" xfId="14994"/>
    <cellStyle name="Normal 2 2 2 3 2 3 4 3 2 2" xfId="31290"/>
    <cellStyle name="Normal 2 2 2 3 2 3 4 3 3" xfId="23144"/>
    <cellStyle name="Normal 2 2 2 3 2 3 4 4" xfId="9695"/>
    <cellStyle name="Normal 2 2 2 3 2 3 4 4 2" xfId="25991"/>
    <cellStyle name="Normal 2 2 2 3 2 3 4 5" xfId="17845"/>
    <cellStyle name="Normal 2 2 2 3 2 3 5" xfId="2957"/>
    <cellStyle name="Normal 2 2 2 3 2 3 5 2" xfId="11103"/>
    <cellStyle name="Normal 2 2 2 3 2 3 5 2 2" xfId="27399"/>
    <cellStyle name="Normal 2 2 2 3 2 3 5 3" xfId="19253"/>
    <cellStyle name="Normal 2 2 2 3 2 3 6" xfId="5438"/>
    <cellStyle name="Normal 2 2 2 3 2 3 6 2" xfId="13584"/>
    <cellStyle name="Normal 2 2 2 3 2 3 6 2 2" xfId="29880"/>
    <cellStyle name="Normal 2 2 2 3 2 3 6 3" xfId="21734"/>
    <cellStyle name="Normal 2 2 2 3 2 3 7" xfId="8285"/>
    <cellStyle name="Normal 2 2 2 3 2 3 7 2" xfId="24581"/>
    <cellStyle name="Normal 2 2 2 3 2 3 8" xfId="16435"/>
    <cellStyle name="Normal 2 2 2 3 2 4" xfId="220"/>
    <cellStyle name="Normal 2 2 2 3 2 4 2" xfId="564"/>
    <cellStyle name="Normal 2 2 2 3 2 4 2 2" xfId="1270"/>
    <cellStyle name="Normal 2 2 2 3 2 4 2 2 2" xfId="2680"/>
    <cellStyle name="Normal 2 2 2 3 2 4 2 2 2 2" xfId="5154"/>
    <cellStyle name="Normal 2 2 2 3 2 4 2 2 2 2 2" xfId="13300"/>
    <cellStyle name="Normal 2 2 2 3 2 4 2 2 2 2 2 2" xfId="29596"/>
    <cellStyle name="Normal 2 2 2 3 2 4 2 2 2 2 3" xfId="21450"/>
    <cellStyle name="Normal 2 2 2 3 2 4 2 2 2 3" xfId="7979"/>
    <cellStyle name="Normal 2 2 2 3 2 4 2 2 2 3 2" xfId="16125"/>
    <cellStyle name="Normal 2 2 2 3 2 4 2 2 2 3 2 2" xfId="32421"/>
    <cellStyle name="Normal 2 2 2 3 2 4 2 2 2 3 3" xfId="24275"/>
    <cellStyle name="Normal 2 2 2 3 2 4 2 2 2 4" xfId="10826"/>
    <cellStyle name="Normal 2 2 2 3 2 4 2 2 2 4 2" xfId="27122"/>
    <cellStyle name="Normal 2 2 2 3 2 4 2 2 2 5" xfId="18976"/>
    <cellStyle name="Normal 2 2 2 3 2 4 2 2 3" xfId="3936"/>
    <cellStyle name="Normal 2 2 2 3 2 4 2 2 3 2" xfId="12082"/>
    <cellStyle name="Normal 2 2 2 3 2 4 2 2 3 2 2" xfId="28378"/>
    <cellStyle name="Normal 2 2 2 3 2 4 2 2 3 3" xfId="20232"/>
    <cellStyle name="Normal 2 2 2 3 2 4 2 2 4" xfId="6569"/>
    <cellStyle name="Normal 2 2 2 3 2 4 2 2 4 2" xfId="14715"/>
    <cellStyle name="Normal 2 2 2 3 2 4 2 2 4 2 2" xfId="31011"/>
    <cellStyle name="Normal 2 2 2 3 2 4 2 2 4 3" xfId="22865"/>
    <cellStyle name="Normal 2 2 2 3 2 4 2 2 5" xfId="9416"/>
    <cellStyle name="Normal 2 2 2 3 2 4 2 2 5 2" xfId="25712"/>
    <cellStyle name="Normal 2 2 2 3 2 4 2 2 6" xfId="17566"/>
    <cellStyle name="Normal 2 2 2 3 2 4 2 3" xfId="1975"/>
    <cellStyle name="Normal 2 2 2 3 2 4 2 3 2" xfId="4545"/>
    <cellStyle name="Normal 2 2 2 3 2 4 2 3 2 2" xfId="12691"/>
    <cellStyle name="Normal 2 2 2 3 2 4 2 3 2 2 2" xfId="28987"/>
    <cellStyle name="Normal 2 2 2 3 2 4 2 3 2 3" xfId="20841"/>
    <cellStyle name="Normal 2 2 2 3 2 4 2 3 3" xfId="7274"/>
    <cellStyle name="Normal 2 2 2 3 2 4 2 3 3 2" xfId="15420"/>
    <cellStyle name="Normal 2 2 2 3 2 4 2 3 3 2 2" xfId="31716"/>
    <cellStyle name="Normal 2 2 2 3 2 4 2 3 3 3" xfId="23570"/>
    <cellStyle name="Normal 2 2 2 3 2 4 2 3 4" xfId="10121"/>
    <cellStyle name="Normal 2 2 2 3 2 4 2 3 4 2" xfId="26417"/>
    <cellStyle name="Normal 2 2 2 3 2 4 2 3 5" xfId="18271"/>
    <cellStyle name="Normal 2 2 2 3 2 4 2 4" xfId="3327"/>
    <cellStyle name="Normal 2 2 2 3 2 4 2 4 2" xfId="11473"/>
    <cellStyle name="Normal 2 2 2 3 2 4 2 4 2 2" xfId="27769"/>
    <cellStyle name="Normal 2 2 2 3 2 4 2 4 3" xfId="19623"/>
    <cellStyle name="Normal 2 2 2 3 2 4 2 5" xfId="5864"/>
    <cellStyle name="Normal 2 2 2 3 2 4 2 5 2" xfId="14010"/>
    <cellStyle name="Normal 2 2 2 3 2 4 2 5 2 2" xfId="30306"/>
    <cellStyle name="Normal 2 2 2 3 2 4 2 5 3" xfId="22160"/>
    <cellStyle name="Normal 2 2 2 3 2 4 2 6" xfId="8711"/>
    <cellStyle name="Normal 2 2 2 3 2 4 2 6 2" xfId="25007"/>
    <cellStyle name="Normal 2 2 2 3 2 4 2 7" xfId="16861"/>
    <cellStyle name="Normal 2 2 2 3 2 4 3" xfId="926"/>
    <cellStyle name="Normal 2 2 2 3 2 4 3 2" xfId="2336"/>
    <cellStyle name="Normal 2 2 2 3 2 4 3 2 2" xfId="4858"/>
    <cellStyle name="Normal 2 2 2 3 2 4 3 2 2 2" xfId="13004"/>
    <cellStyle name="Normal 2 2 2 3 2 4 3 2 2 2 2" xfId="29300"/>
    <cellStyle name="Normal 2 2 2 3 2 4 3 2 2 3" xfId="21154"/>
    <cellStyle name="Normal 2 2 2 3 2 4 3 2 3" xfId="7635"/>
    <cellStyle name="Normal 2 2 2 3 2 4 3 2 3 2" xfId="15781"/>
    <cellStyle name="Normal 2 2 2 3 2 4 3 2 3 2 2" xfId="32077"/>
    <cellStyle name="Normal 2 2 2 3 2 4 3 2 3 3" xfId="23931"/>
    <cellStyle name="Normal 2 2 2 3 2 4 3 2 4" xfId="10482"/>
    <cellStyle name="Normal 2 2 2 3 2 4 3 2 4 2" xfId="26778"/>
    <cellStyle name="Normal 2 2 2 3 2 4 3 2 5" xfId="18632"/>
    <cellStyle name="Normal 2 2 2 3 2 4 3 3" xfId="3640"/>
    <cellStyle name="Normal 2 2 2 3 2 4 3 3 2" xfId="11786"/>
    <cellStyle name="Normal 2 2 2 3 2 4 3 3 2 2" xfId="28082"/>
    <cellStyle name="Normal 2 2 2 3 2 4 3 3 3" xfId="19936"/>
    <cellStyle name="Normal 2 2 2 3 2 4 3 4" xfId="6225"/>
    <cellStyle name="Normal 2 2 2 3 2 4 3 4 2" xfId="14371"/>
    <cellStyle name="Normal 2 2 2 3 2 4 3 4 2 2" xfId="30667"/>
    <cellStyle name="Normal 2 2 2 3 2 4 3 4 3" xfId="22521"/>
    <cellStyle name="Normal 2 2 2 3 2 4 3 5" xfId="9072"/>
    <cellStyle name="Normal 2 2 2 3 2 4 3 5 2" xfId="25368"/>
    <cellStyle name="Normal 2 2 2 3 2 4 3 6" xfId="17222"/>
    <cellStyle name="Normal 2 2 2 3 2 4 4" xfId="1631"/>
    <cellStyle name="Normal 2 2 2 3 2 4 4 2" xfId="4249"/>
    <cellStyle name="Normal 2 2 2 3 2 4 4 2 2" xfId="12395"/>
    <cellStyle name="Normal 2 2 2 3 2 4 4 2 2 2" xfId="28691"/>
    <cellStyle name="Normal 2 2 2 3 2 4 4 2 3" xfId="20545"/>
    <cellStyle name="Normal 2 2 2 3 2 4 4 3" xfId="6930"/>
    <cellStyle name="Normal 2 2 2 3 2 4 4 3 2" xfId="15076"/>
    <cellStyle name="Normal 2 2 2 3 2 4 4 3 2 2" xfId="31372"/>
    <cellStyle name="Normal 2 2 2 3 2 4 4 3 3" xfId="23226"/>
    <cellStyle name="Normal 2 2 2 3 2 4 4 4" xfId="9777"/>
    <cellStyle name="Normal 2 2 2 3 2 4 4 4 2" xfId="26073"/>
    <cellStyle name="Normal 2 2 2 3 2 4 4 5" xfId="17927"/>
    <cellStyle name="Normal 2 2 2 3 2 4 5" xfId="3031"/>
    <cellStyle name="Normal 2 2 2 3 2 4 5 2" xfId="11177"/>
    <cellStyle name="Normal 2 2 2 3 2 4 5 2 2" xfId="27473"/>
    <cellStyle name="Normal 2 2 2 3 2 4 5 3" xfId="19327"/>
    <cellStyle name="Normal 2 2 2 3 2 4 6" xfId="5520"/>
    <cellStyle name="Normal 2 2 2 3 2 4 6 2" xfId="13666"/>
    <cellStyle name="Normal 2 2 2 3 2 4 6 2 2" xfId="29962"/>
    <cellStyle name="Normal 2 2 2 3 2 4 6 3" xfId="21816"/>
    <cellStyle name="Normal 2 2 2 3 2 4 7" xfId="8367"/>
    <cellStyle name="Normal 2 2 2 3 2 4 7 2" xfId="24663"/>
    <cellStyle name="Normal 2 2 2 3 2 4 8" xfId="16517"/>
    <cellStyle name="Normal 2 2 2 3 2 5" xfId="302"/>
    <cellStyle name="Normal 2 2 2 3 2 5 2" xfId="646"/>
    <cellStyle name="Normal 2 2 2 3 2 5 2 2" xfId="1352"/>
    <cellStyle name="Normal 2 2 2 3 2 5 2 2 2" xfId="2762"/>
    <cellStyle name="Normal 2 2 2 3 2 5 2 2 2 2" xfId="5228"/>
    <cellStyle name="Normal 2 2 2 3 2 5 2 2 2 2 2" xfId="13374"/>
    <cellStyle name="Normal 2 2 2 3 2 5 2 2 2 2 2 2" xfId="29670"/>
    <cellStyle name="Normal 2 2 2 3 2 5 2 2 2 2 3" xfId="21524"/>
    <cellStyle name="Normal 2 2 2 3 2 5 2 2 2 3" xfId="8061"/>
    <cellStyle name="Normal 2 2 2 3 2 5 2 2 2 3 2" xfId="16207"/>
    <cellStyle name="Normal 2 2 2 3 2 5 2 2 2 3 2 2" xfId="32503"/>
    <cellStyle name="Normal 2 2 2 3 2 5 2 2 2 3 3" xfId="24357"/>
    <cellStyle name="Normal 2 2 2 3 2 5 2 2 2 4" xfId="10908"/>
    <cellStyle name="Normal 2 2 2 3 2 5 2 2 2 4 2" xfId="27204"/>
    <cellStyle name="Normal 2 2 2 3 2 5 2 2 2 5" xfId="19058"/>
    <cellStyle name="Normal 2 2 2 3 2 5 2 2 3" xfId="4010"/>
    <cellStyle name="Normal 2 2 2 3 2 5 2 2 3 2" xfId="12156"/>
    <cellStyle name="Normal 2 2 2 3 2 5 2 2 3 2 2" xfId="28452"/>
    <cellStyle name="Normal 2 2 2 3 2 5 2 2 3 3" xfId="20306"/>
    <cellStyle name="Normal 2 2 2 3 2 5 2 2 4" xfId="6651"/>
    <cellStyle name="Normal 2 2 2 3 2 5 2 2 4 2" xfId="14797"/>
    <cellStyle name="Normal 2 2 2 3 2 5 2 2 4 2 2" xfId="31093"/>
    <cellStyle name="Normal 2 2 2 3 2 5 2 2 4 3" xfId="22947"/>
    <cellStyle name="Normal 2 2 2 3 2 5 2 2 5" xfId="9498"/>
    <cellStyle name="Normal 2 2 2 3 2 5 2 2 5 2" xfId="25794"/>
    <cellStyle name="Normal 2 2 2 3 2 5 2 2 6" xfId="17648"/>
    <cellStyle name="Normal 2 2 2 3 2 5 2 3" xfId="2057"/>
    <cellStyle name="Normal 2 2 2 3 2 5 2 3 2" xfId="4619"/>
    <cellStyle name="Normal 2 2 2 3 2 5 2 3 2 2" xfId="12765"/>
    <cellStyle name="Normal 2 2 2 3 2 5 2 3 2 2 2" xfId="29061"/>
    <cellStyle name="Normal 2 2 2 3 2 5 2 3 2 3" xfId="20915"/>
    <cellStyle name="Normal 2 2 2 3 2 5 2 3 3" xfId="7356"/>
    <cellStyle name="Normal 2 2 2 3 2 5 2 3 3 2" xfId="15502"/>
    <cellStyle name="Normal 2 2 2 3 2 5 2 3 3 2 2" xfId="31798"/>
    <cellStyle name="Normal 2 2 2 3 2 5 2 3 3 3" xfId="23652"/>
    <cellStyle name="Normal 2 2 2 3 2 5 2 3 4" xfId="10203"/>
    <cellStyle name="Normal 2 2 2 3 2 5 2 3 4 2" xfId="26499"/>
    <cellStyle name="Normal 2 2 2 3 2 5 2 3 5" xfId="18353"/>
    <cellStyle name="Normal 2 2 2 3 2 5 2 4" xfId="3401"/>
    <cellStyle name="Normal 2 2 2 3 2 5 2 4 2" xfId="11547"/>
    <cellStyle name="Normal 2 2 2 3 2 5 2 4 2 2" xfId="27843"/>
    <cellStyle name="Normal 2 2 2 3 2 5 2 4 3" xfId="19697"/>
    <cellStyle name="Normal 2 2 2 3 2 5 2 5" xfId="5946"/>
    <cellStyle name="Normal 2 2 2 3 2 5 2 5 2" xfId="14092"/>
    <cellStyle name="Normal 2 2 2 3 2 5 2 5 2 2" xfId="30388"/>
    <cellStyle name="Normal 2 2 2 3 2 5 2 5 3" xfId="22242"/>
    <cellStyle name="Normal 2 2 2 3 2 5 2 6" xfId="8793"/>
    <cellStyle name="Normal 2 2 2 3 2 5 2 6 2" xfId="25089"/>
    <cellStyle name="Normal 2 2 2 3 2 5 2 7" xfId="16943"/>
    <cellStyle name="Normal 2 2 2 3 2 5 3" xfId="1008"/>
    <cellStyle name="Normal 2 2 2 3 2 5 3 2" xfId="2418"/>
    <cellStyle name="Normal 2 2 2 3 2 5 3 2 2" xfId="4932"/>
    <cellStyle name="Normal 2 2 2 3 2 5 3 2 2 2" xfId="13078"/>
    <cellStyle name="Normal 2 2 2 3 2 5 3 2 2 2 2" xfId="29374"/>
    <cellStyle name="Normal 2 2 2 3 2 5 3 2 2 3" xfId="21228"/>
    <cellStyle name="Normal 2 2 2 3 2 5 3 2 3" xfId="7717"/>
    <cellStyle name="Normal 2 2 2 3 2 5 3 2 3 2" xfId="15863"/>
    <cellStyle name="Normal 2 2 2 3 2 5 3 2 3 2 2" xfId="32159"/>
    <cellStyle name="Normal 2 2 2 3 2 5 3 2 3 3" xfId="24013"/>
    <cellStyle name="Normal 2 2 2 3 2 5 3 2 4" xfId="10564"/>
    <cellStyle name="Normal 2 2 2 3 2 5 3 2 4 2" xfId="26860"/>
    <cellStyle name="Normal 2 2 2 3 2 5 3 2 5" xfId="18714"/>
    <cellStyle name="Normal 2 2 2 3 2 5 3 3" xfId="3714"/>
    <cellStyle name="Normal 2 2 2 3 2 5 3 3 2" xfId="11860"/>
    <cellStyle name="Normal 2 2 2 3 2 5 3 3 2 2" xfId="28156"/>
    <cellStyle name="Normal 2 2 2 3 2 5 3 3 3" xfId="20010"/>
    <cellStyle name="Normal 2 2 2 3 2 5 3 4" xfId="6307"/>
    <cellStyle name="Normal 2 2 2 3 2 5 3 4 2" xfId="14453"/>
    <cellStyle name="Normal 2 2 2 3 2 5 3 4 2 2" xfId="30749"/>
    <cellStyle name="Normal 2 2 2 3 2 5 3 4 3" xfId="22603"/>
    <cellStyle name="Normal 2 2 2 3 2 5 3 5" xfId="9154"/>
    <cellStyle name="Normal 2 2 2 3 2 5 3 5 2" xfId="25450"/>
    <cellStyle name="Normal 2 2 2 3 2 5 3 6" xfId="17304"/>
    <cellStyle name="Normal 2 2 2 3 2 5 4" xfId="1713"/>
    <cellStyle name="Normal 2 2 2 3 2 5 4 2" xfId="4323"/>
    <cellStyle name="Normal 2 2 2 3 2 5 4 2 2" xfId="12469"/>
    <cellStyle name="Normal 2 2 2 3 2 5 4 2 2 2" xfId="28765"/>
    <cellStyle name="Normal 2 2 2 3 2 5 4 2 3" xfId="20619"/>
    <cellStyle name="Normal 2 2 2 3 2 5 4 3" xfId="7012"/>
    <cellStyle name="Normal 2 2 2 3 2 5 4 3 2" xfId="15158"/>
    <cellStyle name="Normal 2 2 2 3 2 5 4 3 2 2" xfId="31454"/>
    <cellStyle name="Normal 2 2 2 3 2 5 4 3 3" xfId="23308"/>
    <cellStyle name="Normal 2 2 2 3 2 5 4 4" xfId="9859"/>
    <cellStyle name="Normal 2 2 2 3 2 5 4 4 2" xfId="26155"/>
    <cellStyle name="Normal 2 2 2 3 2 5 4 5" xfId="18009"/>
    <cellStyle name="Normal 2 2 2 3 2 5 5" xfId="3105"/>
    <cellStyle name="Normal 2 2 2 3 2 5 5 2" xfId="11251"/>
    <cellStyle name="Normal 2 2 2 3 2 5 5 2 2" xfId="27547"/>
    <cellStyle name="Normal 2 2 2 3 2 5 5 3" xfId="19401"/>
    <cellStyle name="Normal 2 2 2 3 2 5 6" xfId="5602"/>
    <cellStyle name="Normal 2 2 2 3 2 5 6 2" xfId="13748"/>
    <cellStyle name="Normal 2 2 2 3 2 5 6 2 2" xfId="30044"/>
    <cellStyle name="Normal 2 2 2 3 2 5 6 3" xfId="21898"/>
    <cellStyle name="Normal 2 2 2 3 2 5 7" xfId="8449"/>
    <cellStyle name="Normal 2 2 2 3 2 5 7 2" xfId="24745"/>
    <cellStyle name="Normal 2 2 2 3 2 5 8" xfId="16599"/>
    <cellStyle name="Normal 2 2 2 3 2 6" xfId="392"/>
    <cellStyle name="Normal 2 2 2 3 2 6 2" xfId="1098"/>
    <cellStyle name="Normal 2 2 2 3 2 6 2 2" xfId="2508"/>
    <cellStyle name="Normal 2 2 2 3 2 6 2 2 2" xfId="5006"/>
    <cellStyle name="Normal 2 2 2 3 2 6 2 2 2 2" xfId="13152"/>
    <cellStyle name="Normal 2 2 2 3 2 6 2 2 2 2 2" xfId="29448"/>
    <cellStyle name="Normal 2 2 2 3 2 6 2 2 2 3" xfId="21302"/>
    <cellStyle name="Normal 2 2 2 3 2 6 2 2 3" xfId="7807"/>
    <cellStyle name="Normal 2 2 2 3 2 6 2 2 3 2" xfId="15953"/>
    <cellStyle name="Normal 2 2 2 3 2 6 2 2 3 2 2" xfId="32249"/>
    <cellStyle name="Normal 2 2 2 3 2 6 2 2 3 3" xfId="24103"/>
    <cellStyle name="Normal 2 2 2 3 2 6 2 2 4" xfId="10654"/>
    <cellStyle name="Normal 2 2 2 3 2 6 2 2 4 2" xfId="26950"/>
    <cellStyle name="Normal 2 2 2 3 2 6 2 2 5" xfId="18804"/>
    <cellStyle name="Normal 2 2 2 3 2 6 2 3" xfId="3788"/>
    <cellStyle name="Normal 2 2 2 3 2 6 2 3 2" xfId="11934"/>
    <cellStyle name="Normal 2 2 2 3 2 6 2 3 2 2" xfId="28230"/>
    <cellStyle name="Normal 2 2 2 3 2 6 2 3 3" xfId="20084"/>
    <cellStyle name="Normal 2 2 2 3 2 6 2 4" xfId="6397"/>
    <cellStyle name="Normal 2 2 2 3 2 6 2 4 2" xfId="14543"/>
    <cellStyle name="Normal 2 2 2 3 2 6 2 4 2 2" xfId="30839"/>
    <cellStyle name="Normal 2 2 2 3 2 6 2 4 3" xfId="22693"/>
    <cellStyle name="Normal 2 2 2 3 2 6 2 5" xfId="9244"/>
    <cellStyle name="Normal 2 2 2 3 2 6 2 5 2" xfId="25540"/>
    <cellStyle name="Normal 2 2 2 3 2 6 2 6" xfId="17394"/>
    <cellStyle name="Normal 2 2 2 3 2 6 3" xfId="1803"/>
    <cellStyle name="Normal 2 2 2 3 2 6 3 2" xfId="4397"/>
    <cellStyle name="Normal 2 2 2 3 2 6 3 2 2" xfId="12543"/>
    <cellStyle name="Normal 2 2 2 3 2 6 3 2 2 2" xfId="28839"/>
    <cellStyle name="Normal 2 2 2 3 2 6 3 2 3" xfId="20693"/>
    <cellStyle name="Normal 2 2 2 3 2 6 3 3" xfId="7102"/>
    <cellStyle name="Normal 2 2 2 3 2 6 3 3 2" xfId="15248"/>
    <cellStyle name="Normal 2 2 2 3 2 6 3 3 2 2" xfId="31544"/>
    <cellStyle name="Normal 2 2 2 3 2 6 3 3 3" xfId="23398"/>
    <cellStyle name="Normal 2 2 2 3 2 6 3 4" xfId="9949"/>
    <cellStyle name="Normal 2 2 2 3 2 6 3 4 2" xfId="26245"/>
    <cellStyle name="Normal 2 2 2 3 2 6 3 5" xfId="18099"/>
    <cellStyle name="Normal 2 2 2 3 2 6 4" xfId="3179"/>
    <cellStyle name="Normal 2 2 2 3 2 6 4 2" xfId="11325"/>
    <cellStyle name="Normal 2 2 2 3 2 6 4 2 2" xfId="27621"/>
    <cellStyle name="Normal 2 2 2 3 2 6 4 3" xfId="19475"/>
    <cellStyle name="Normal 2 2 2 3 2 6 5" xfId="5692"/>
    <cellStyle name="Normal 2 2 2 3 2 6 5 2" xfId="13838"/>
    <cellStyle name="Normal 2 2 2 3 2 6 5 2 2" xfId="30134"/>
    <cellStyle name="Normal 2 2 2 3 2 6 5 3" xfId="21988"/>
    <cellStyle name="Normal 2 2 2 3 2 6 6" xfId="8539"/>
    <cellStyle name="Normal 2 2 2 3 2 6 6 2" xfId="24835"/>
    <cellStyle name="Normal 2 2 2 3 2 6 7" xfId="16689"/>
    <cellStyle name="Normal 2 2 2 3 2 7" xfId="754"/>
    <cellStyle name="Normal 2 2 2 3 2 7 2" xfId="2164"/>
    <cellStyle name="Normal 2 2 2 3 2 7 2 2" xfId="4710"/>
    <cellStyle name="Normal 2 2 2 3 2 7 2 2 2" xfId="12856"/>
    <cellStyle name="Normal 2 2 2 3 2 7 2 2 2 2" xfId="29152"/>
    <cellStyle name="Normal 2 2 2 3 2 7 2 2 3" xfId="21006"/>
    <cellStyle name="Normal 2 2 2 3 2 7 2 3" xfId="7463"/>
    <cellStyle name="Normal 2 2 2 3 2 7 2 3 2" xfId="15609"/>
    <cellStyle name="Normal 2 2 2 3 2 7 2 3 2 2" xfId="31905"/>
    <cellStyle name="Normal 2 2 2 3 2 7 2 3 3" xfId="23759"/>
    <cellStyle name="Normal 2 2 2 3 2 7 2 4" xfId="10310"/>
    <cellStyle name="Normal 2 2 2 3 2 7 2 4 2" xfId="26606"/>
    <cellStyle name="Normal 2 2 2 3 2 7 2 5" xfId="18460"/>
    <cellStyle name="Normal 2 2 2 3 2 7 3" xfId="3492"/>
    <cellStyle name="Normal 2 2 2 3 2 7 3 2" xfId="11638"/>
    <cellStyle name="Normal 2 2 2 3 2 7 3 2 2" xfId="27934"/>
    <cellStyle name="Normal 2 2 2 3 2 7 3 3" xfId="19788"/>
    <cellStyle name="Normal 2 2 2 3 2 7 4" xfId="6053"/>
    <cellStyle name="Normal 2 2 2 3 2 7 4 2" xfId="14199"/>
    <cellStyle name="Normal 2 2 2 3 2 7 4 2 2" xfId="30495"/>
    <cellStyle name="Normal 2 2 2 3 2 7 4 3" xfId="22349"/>
    <cellStyle name="Normal 2 2 2 3 2 7 5" xfId="8900"/>
    <cellStyle name="Normal 2 2 2 3 2 7 5 2" xfId="25196"/>
    <cellStyle name="Normal 2 2 2 3 2 7 6" xfId="17050"/>
    <cellStyle name="Normal 2 2 2 3 2 8" xfId="1459"/>
    <cellStyle name="Normal 2 2 2 3 2 8 2" xfId="4101"/>
    <cellStyle name="Normal 2 2 2 3 2 8 2 2" xfId="12247"/>
    <cellStyle name="Normal 2 2 2 3 2 8 2 2 2" xfId="28543"/>
    <cellStyle name="Normal 2 2 2 3 2 8 2 3" xfId="20397"/>
    <cellStyle name="Normal 2 2 2 3 2 8 3" xfId="6758"/>
    <cellStyle name="Normal 2 2 2 3 2 8 3 2" xfId="14904"/>
    <cellStyle name="Normal 2 2 2 3 2 8 3 2 2" xfId="31200"/>
    <cellStyle name="Normal 2 2 2 3 2 8 3 3" xfId="23054"/>
    <cellStyle name="Normal 2 2 2 3 2 8 4" xfId="9605"/>
    <cellStyle name="Normal 2 2 2 3 2 8 4 2" xfId="25901"/>
    <cellStyle name="Normal 2 2 2 3 2 8 5" xfId="17755"/>
    <cellStyle name="Normal 2 2 2 3 2 9" xfId="2883"/>
    <cellStyle name="Normal 2 2 2 3 2 9 2" xfId="11029"/>
    <cellStyle name="Normal 2 2 2 3 2 9 2 2" xfId="27325"/>
    <cellStyle name="Normal 2 2 2 3 2 9 3" xfId="19179"/>
    <cellStyle name="Normal 2 2 2 3 3" xfId="70"/>
    <cellStyle name="Normal 2 2 2 3 3 10" xfId="8217"/>
    <cellStyle name="Normal 2 2 2 3 3 10 2" xfId="24513"/>
    <cellStyle name="Normal 2 2 2 3 3 11" xfId="16367"/>
    <cellStyle name="Normal 2 2 2 3 3 2" xfId="160"/>
    <cellStyle name="Normal 2 2 2 3 3 2 2" xfId="504"/>
    <cellStyle name="Normal 2 2 2 3 3 2 2 2" xfId="1210"/>
    <cellStyle name="Normal 2 2 2 3 3 2 2 2 2" xfId="2620"/>
    <cellStyle name="Normal 2 2 2 3 3 2 2 2 2 2" xfId="5098"/>
    <cellStyle name="Normal 2 2 2 3 3 2 2 2 2 2 2" xfId="13244"/>
    <cellStyle name="Normal 2 2 2 3 3 2 2 2 2 2 2 2" xfId="29540"/>
    <cellStyle name="Normal 2 2 2 3 3 2 2 2 2 2 3" xfId="21394"/>
    <cellStyle name="Normal 2 2 2 3 3 2 2 2 2 3" xfId="7919"/>
    <cellStyle name="Normal 2 2 2 3 3 2 2 2 2 3 2" xfId="16065"/>
    <cellStyle name="Normal 2 2 2 3 3 2 2 2 2 3 2 2" xfId="32361"/>
    <cellStyle name="Normal 2 2 2 3 3 2 2 2 2 3 3" xfId="24215"/>
    <cellStyle name="Normal 2 2 2 3 3 2 2 2 2 4" xfId="10766"/>
    <cellStyle name="Normal 2 2 2 3 3 2 2 2 2 4 2" xfId="27062"/>
    <cellStyle name="Normal 2 2 2 3 3 2 2 2 2 5" xfId="18916"/>
    <cellStyle name="Normal 2 2 2 3 3 2 2 2 3" xfId="3880"/>
    <cellStyle name="Normal 2 2 2 3 3 2 2 2 3 2" xfId="12026"/>
    <cellStyle name="Normal 2 2 2 3 3 2 2 2 3 2 2" xfId="28322"/>
    <cellStyle name="Normal 2 2 2 3 3 2 2 2 3 3" xfId="20176"/>
    <cellStyle name="Normal 2 2 2 3 3 2 2 2 4" xfId="6509"/>
    <cellStyle name="Normal 2 2 2 3 3 2 2 2 4 2" xfId="14655"/>
    <cellStyle name="Normal 2 2 2 3 3 2 2 2 4 2 2" xfId="30951"/>
    <cellStyle name="Normal 2 2 2 3 3 2 2 2 4 3" xfId="22805"/>
    <cellStyle name="Normal 2 2 2 3 3 2 2 2 5" xfId="9356"/>
    <cellStyle name="Normal 2 2 2 3 3 2 2 2 5 2" xfId="25652"/>
    <cellStyle name="Normal 2 2 2 3 3 2 2 2 6" xfId="17506"/>
    <cellStyle name="Normal 2 2 2 3 3 2 2 3" xfId="1915"/>
    <cellStyle name="Normal 2 2 2 3 3 2 2 3 2" xfId="4489"/>
    <cellStyle name="Normal 2 2 2 3 3 2 2 3 2 2" xfId="12635"/>
    <cellStyle name="Normal 2 2 2 3 3 2 2 3 2 2 2" xfId="28931"/>
    <cellStyle name="Normal 2 2 2 3 3 2 2 3 2 3" xfId="20785"/>
    <cellStyle name="Normal 2 2 2 3 3 2 2 3 3" xfId="7214"/>
    <cellStyle name="Normal 2 2 2 3 3 2 2 3 3 2" xfId="15360"/>
    <cellStyle name="Normal 2 2 2 3 3 2 2 3 3 2 2" xfId="31656"/>
    <cellStyle name="Normal 2 2 2 3 3 2 2 3 3 3" xfId="23510"/>
    <cellStyle name="Normal 2 2 2 3 3 2 2 3 4" xfId="10061"/>
    <cellStyle name="Normal 2 2 2 3 3 2 2 3 4 2" xfId="26357"/>
    <cellStyle name="Normal 2 2 2 3 3 2 2 3 5" xfId="18211"/>
    <cellStyle name="Normal 2 2 2 3 3 2 2 4" xfId="3271"/>
    <cellStyle name="Normal 2 2 2 3 3 2 2 4 2" xfId="11417"/>
    <cellStyle name="Normal 2 2 2 3 3 2 2 4 2 2" xfId="27713"/>
    <cellStyle name="Normal 2 2 2 3 3 2 2 4 3" xfId="19567"/>
    <cellStyle name="Normal 2 2 2 3 3 2 2 5" xfId="5804"/>
    <cellStyle name="Normal 2 2 2 3 3 2 2 5 2" xfId="13950"/>
    <cellStyle name="Normal 2 2 2 3 3 2 2 5 2 2" xfId="30246"/>
    <cellStyle name="Normal 2 2 2 3 3 2 2 5 3" xfId="22100"/>
    <cellStyle name="Normal 2 2 2 3 3 2 2 6" xfId="8651"/>
    <cellStyle name="Normal 2 2 2 3 3 2 2 6 2" xfId="24947"/>
    <cellStyle name="Normal 2 2 2 3 3 2 2 7" xfId="16801"/>
    <cellStyle name="Normal 2 2 2 3 3 2 3" xfId="866"/>
    <cellStyle name="Normal 2 2 2 3 3 2 3 2" xfId="2276"/>
    <cellStyle name="Normal 2 2 2 3 3 2 3 2 2" xfId="4802"/>
    <cellStyle name="Normal 2 2 2 3 3 2 3 2 2 2" xfId="12948"/>
    <cellStyle name="Normal 2 2 2 3 3 2 3 2 2 2 2" xfId="29244"/>
    <cellStyle name="Normal 2 2 2 3 3 2 3 2 2 3" xfId="21098"/>
    <cellStyle name="Normal 2 2 2 3 3 2 3 2 3" xfId="7575"/>
    <cellStyle name="Normal 2 2 2 3 3 2 3 2 3 2" xfId="15721"/>
    <cellStyle name="Normal 2 2 2 3 3 2 3 2 3 2 2" xfId="32017"/>
    <cellStyle name="Normal 2 2 2 3 3 2 3 2 3 3" xfId="23871"/>
    <cellStyle name="Normal 2 2 2 3 3 2 3 2 4" xfId="10422"/>
    <cellStyle name="Normal 2 2 2 3 3 2 3 2 4 2" xfId="26718"/>
    <cellStyle name="Normal 2 2 2 3 3 2 3 2 5" xfId="18572"/>
    <cellStyle name="Normal 2 2 2 3 3 2 3 3" xfId="3584"/>
    <cellStyle name="Normal 2 2 2 3 3 2 3 3 2" xfId="11730"/>
    <cellStyle name="Normal 2 2 2 3 3 2 3 3 2 2" xfId="28026"/>
    <cellStyle name="Normal 2 2 2 3 3 2 3 3 3" xfId="19880"/>
    <cellStyle name="Normal 2 2 2 3 3 2 3 4" xfId="6165"/>
    <cellStyle name="Normal 2 2 2 3 3 2 3 4 2" xfId="14311"/>
    <cellStyle name="Normal 2 2 2 3 3 2 3 4 2 2" xfId="30607"/>
    <cellStyle name="Normal 2 2 2 3 3 2 3 4 3" xfId="22461"/>
    <cellStyle name="Normal 2 2 2 3 3 2 3 5" xfId="9012"/>
    <cellStyle name="Normal 2 2 2 3 3 2 3 5 2" xfId="25308"/>
    <cellStyle name="Normal 2 2 2 3 3 2 3 6" xfId="17162"/>
    <cellStyle name="Normal 2 2 2 3 3 2 4" xfId="1571"/>
    <cellStyle name="Normal 2 2 2 3 3 2 4 2" xfId="4193"/>
    <cellStyle name="Normal 2 2 2 3 3 2 4 2 2" xfId="12339"/>
    <cellStyle name="Normal 2 2 2 3 3 2 4 2 2 2" xfId="28635"/>
    <cellStyle name="Normal 2 2 2 3 3 2 4 2 3" xfId="20489"/>
    <cellStyle name="Normal 2 2 2 3 3 2 4 3" xfId="6870"/>
    <cellStyle name="Normal 2 2 2 3 3 2 4 3 2" xfId="15016"/>
    <cellStyle name="Normal 2 2 2 3 3 2 4 3 2 2" xfId="31312"/>
    <cellStyle name="Normal 2 2 2 3 3 2 4 3 3" xfId="23166"/>
    <cellStyle name="Normal 2 2 2 3 3 2 4 4" xfId="9717"/>
    <cellStyle name="Normal 2 2 2 3 3 2 4 4 2" xfId="26013"/>
    <cellStyle name="Normal 2 2 2 3 3 2 4 5" xfId="17867"/>
    <cellStyle name="Normal 2 2 2 3 3 2 5" xfId="2975"/>
    <cellStyle name="Normal 2 2 2 3 3 2 5 2" xfId="11121"/>
    <cellStyle name="Normal 2 2 2 3 3 2 5 2 2" xfId="27417"/>
    <cellStyle name="Normal 2 2 2 3 3 2 5 3" xfId="19271"/>
    <cellStyle name="Normal 2 2 2 3 3 2 6" xfId="5460"/>
    <cellStyle name="Normal 2 2 2 3 3 2 6 2" xfId="13606"/>
    <cellStyle name="Normal 2 2 2 3 3 2 6 2 2" xfId="29902"/>
    <cellStyle name="Normal 2 2 2 3 3 2 6 3" xfId="21756"/>
    <cellStyle name="Normal 2 2 2 3 3 2 7" xfId="8307"/>
    <cellStyle name="Normal 2 2 2 3 3 2 7 2" xfId="24603"/>
    <cellStyle name="Normal 2 2 2 3 3 2 8" xfId="16457"/>
    <cellStyle name="Normal 2 2 2 3 3 3" xfId="238"/>
    <cellStyle name="Normal 2 2 2 3 3 3 2" xfId="582"/>
    <cellStyle name="Normal 2 2 2 3 3 3 2 2" xfId="1288"/>
    <cellStyle name="Normal 2 2 2 3 3 3 2 2 2" xfId="2698"/>
    <cellStyle name="Normal 2 2 2 3 3 3 2 2 2 2" xfId="5172"/>
    <cellStyle name="Normal 2 2 2 3 3 3 2 2 2 2 2" xfId="13318"/>
    <cellStyle name="Normal 2 2 2 3 3 3 2 2 2 2 2 2" xfId="29614"/>
    <cellStyle name="Normal 2 2 2 3 3 3 2 2 2 2 3" xfId="21468"/>
    <cellStyle name="Normal 2 2 2 3 3 3 2 2 2 3" xfId="7997"/>
    <cellStyle name="Normal 2 2 2 3 3 3 2 2 2 3 2" xfId="16143"/>
    <cellStyle name="Normal 2 2 2 3 3 3 2 2 2 3 2 2" xfId="32439"/>
    <cellStyle name="Normal 2 2 2 3 3 3 2 2 2 3 3" xfId="24293"/>
    <cellStyle name="Normal 2 2 2 3 3 3 2 2 2 4" xfId="10844"/>
    <cellStyle name="Normal 2 2 2 3 3 3 2 2 2 4 2" xfId="27140"/>
    <cellStyle name="Normal 2 2 2 3 3 3 2 2 2 5" xfId="18994"/>
    <cellStyle name="Normal 2 2 2 3 3 3 2 2 3" xfId="3954"/>
    <cellStyle name="Normal 2 2 2 3 3 3 2 2 3 2" xfId="12100"/>
    <cellStyle name="Normal 2 2 2 3 3 3 2 2 3 2 2" xfId="28396"/>
    <cellStyle name="Normal 2 2 2 3 3 3 2 2 3 3" xfId="20250"/>
    <cellStyle name="Normal 2 2 2 3 3 3 2 2 4" xfId="6587"/>
    <cellStyle name="Normal 2 2 2 3 3 3 2 2 4 2" xfId="14733"/>
    <cellStyle name="Normal 2 2 2 3 3 3 2 2 4 2 2" xfId="31029"/>
    <cellStyle name="Normal 2 2 2 3 3 3 2 2 4 3" xfId="22883"/>
    <cellStyle name="Normal 2 2 2 3 3 3 2 2 5" xfId="9434"/>
    <cellStyle name="Normal 2 2 2 3 3 3 2 2 5 2" xfId="25730"/>
    <cellStyle name="Normal 2 2 2 3 3 3 2 2 6" xfId="17584"/>
    <cellStyle name="Normal 2 2 2 3 3 3 2 3" xfId="1993"/>
    <cellStyle name="Normal 2 2 2 3 3 3 2 3 2" xfId="4563"/>
    <cellStyle name="Normal 2 2 2 3 3 3 2 3 2 2" xfId="12709"/>
    <cellStyle name="Normal 2 2 2 3 3 3 2 3 2 2 2" xfId="29005"/>
    <cellStyle name="Normal 2 2 2 3 3 3 2 3 2 3" xfId="20859"/>
    <cellStyle name="Normal 2 2 2 3 3 3 2 3 3" xfId="7292"/>
    <cellStyle name="Normal 2 2 2 3 3 3 2 3 3 2" xfId="15438"/>
    <cellStyle name="Normal 2 2 2 3 3 3 2 3 3 2 2" xfId="31734"/>
    <cellStyle name="Normal 2 2 2 3 3 3 2 3 3 3" xfId="23588"/>
    <cellStyle name="Normal 2 2 2 3 3 3 2 3 4" xfId="10139"/>
    <cellStyle name="Normal 2 2 2 3 3 3 2 3 4 2" xfId="26435"/>
    <cellStyle name="Normal 2 2 2 3 3 3 2 3 5" xfId="18289"/>
    <cellStyle name="Normal 2 2 2 3 3 3 2 4" xfId="3345"/>
    <cellStyle name="Normal 2 2 2 3 3 3 2 4 2" xfId="11491"/>
    <cellStyle name="Normal 2 2 2 3 3 3 2 4 2 2" xfId="27787"/>
    <cellStyle name="Normal 2 2 2 3 3 3 2 4 3" xfId="19641"/>
    <cellStyle name="Normal 2 2 2 3 3 3 2 5" xfId="5882"/>
    <cellStyle name="Normal 2 2 2 3 3 3 2 5 2" xfId="14028"/>
    <cellStyle name="Normal 2 2 2 3 3 3 2 5 2 2" xfId="30324"/>
    <cellStyle name="Normal 2 2 2 3 3 3 2 5 3" xfId="22178"/>
    <cellStyle name="Normal 2 2 2 3 3 3 2 6" xfId="8729"/>
    <cellStyle name="Normal 2 2 2 3 3 3 2 6 2" xfId="25025"/>
    <cellStyle name="Normal 2 2 2 3 3 3 2 7" xfId="16879"/>
    <cellStyle name="Normal 2 2 2 3 3 3 3" xfId="944"/>
    <cellStyle name="Normal 2 2 2 3 3 3 3 2" xfId="2354"/>
    <cellStyle name="Normal 2 2 2 3 3 3 3 2 2" xfId="4876"/>
    <cellStyle name="Normal 2 2 2 3 3 3 3 2 2 2" xfId="13022"/>
    <cellStyle name="Normal 2 2 2 3 3 3 3 2 2 2 2" xfId="29318"/>
    <cellStyle name="Normal 2 2 2 3 3 3 3 2 2 3" xfId="21172"/>
    <cellStyle name="Normal 2 2 2 3 3 3 3 2 3" xfId="7653"/>
    <cellStyle name="Normal 2 2 2 3 3 3 3 2 3 2" xfId="15799"/>
    <cellStyle name="Normal 2 2 2 3 3 3 3 2 3 2 2" xfId="32095"/>
    <cellStyle name="Normal 2 2 2 3 3 3 3 2 3 3" xfId="23949"/>
    <cellStyle name="Normal 2 2 2 3 3 3 3 2 4" xfId="10500"/>
    <cellStyle name="Normal 2 2 2 3 3 3 3 2 4 2" xfId="26796"/>
    <cellStyle name="Normal 2 2 2 3 3 3 3 2 5" xfId="18650"/>
    <cellStyle name="Normal 2 2 2 3 3 3 3 3" xfId="3658"/>
    <cellStyle name="Normal 2 2 2 3 3 3 3 3 2" xfId="11804"/>
    <cellStyle name="Normal 2 2 2 3 3 3 3 3 2 2" xfId="28100"/>
    <cellStyle name="Normal 2 2 2 3 3 3 3 3 3" xfId="19954"/>
    <cellStyle name="Normal 2 2 2 3 3 3 3 4" xfId="6243"/>
    <cellStyle name="Normal 2 2 2 3 3 3 3 4 2" xfId="14389"/>
    <cellStyle name="Normal 2 2 2 3 3 3 3 4 2 2" xfId="30685"/>
    <cellStyle name="Normal 2 2 2 3 3 3 3 4 3" xfId="22539"/>
    <cellStyle name="Normal 2 2 2 3 3 3 3 5" xfId="9090"/>
    <cellStyle name="Normal 2 2 2 3 3 3 3 5 2" xfId="25386"/>
    <cellStyle name="Normal 2 2 2 3 3 3 3 6" xfId="17240"/>
    <cellStyle name="Normal 2 2 2 3 3 3 4" xfId="1649"/>
    <cellStyle name="Normal 2 2 2 3 3 3 4 2" xfId="4267"/>
    <cellStyle name="Normal 2 2 2 3 3 3 4 2 2" xfId="12413"/>
    <cellStyle name="Normal 2 2 2 3 3 3 4 2 2 2" xfId="28709"/>
    <cellStyle name="Normal 2 2 2 3 3 3 4 2 3" xfId="20563"/>
    <cellStyle name="Normal 2 2 2 3 3 3 4 3" xfId="6948"/>
    <cellStyle name="Normal 2 2 2 3 3 3 4 3 2" xfId="15094"/>
    <cellStyle name="Normal 2 2 2 3 3 3 4 3 2 2" xfId="31390"/>
    <cellStyle name="Normal 2 2 2 3 3 3 4 3 3" xfId="23244"/>
    <cellStyle name="Normal 2 2 2 3 3 3 4 4" xfId="9795"/>
    <cellStyle name="Normal 2 2 2 3 3 3 4 4 2" xfId="26091"/>
    <cellStyle name="Normal 2 2 2 3 3 3 4 5" xfId="17945"/>
    <cellStyle name="Normal 2 2 2 3 3 3 5" xfId="3049"/>
    <cellStyle name="Normal 2 2 2 3 3 3 5 2" xfId="11195"/>
    <cellStyle name="Normal 2 2 2 3 3 3 5 2 2" xfId="27491"/>
    <cellStyle name="Normal 2 2 2 3 3 3 5 3" xfId="19345"/>
    <cellStyle name="Normal 2 2 2 3 3 3 6" xfId="5538"/>
    <cellStyle name="Normal 2 2 2 3 3 3 6 2" xfId="13684"/>
    <cellStyle name="Normal 2 2 2 3 3 3 6 2 2" xfId="29980"/>
    <cellStyle name="Normal 2 2 2 3 3 3 6 3" xfId="21834"/>
    <cellStyle name="Normal 2 2 2 3 3 3 7" xfId="8385"/>
    <cellStyle name="Normal 2 2 2 3 3 3 7 2" xfId="24681"/>
    <cellStyle name="Normal 2 2 2 3 3 3 8" xfId="16535"/>
    <cellStyle name="Normal 2 2 2 3 3 4" xfId="324"/>
    <cellStyle name="Normal 2 2 2 3 3 4 2" xfId="668"/>
    <cellStyle name="Normal 2 2 2 3 3 4 2 2" xfId="1374"/>
    <cellStyle name="Normal 2 2 2 3 3 4 2 2 2" xfId="2784"/>
    <cellStyle name="Normal 2 2 2 3 3 4 2 2 2 2" xfId="5246"/>
    <cellStyle name="Normal 2 2 2 3 3 4 2 2 2 2 2" xfId="13392"/>
    <cellStyle name="Normal 2 2 2 3 3 4 2 2 2 2 2 2" xfId="29688"/>
    <cellStyle name="Normal 2 2 2 3 3 4 2 2 2 2 3" xfId="21542"/>
    <cellStyle name="Normal 2 2 2 3 3 4 2 2 2 3" xfId="8083"/>
    <cellStyle name="Normal 2 2 2 3 3 4 2 2 2 3 2" xfId="16229"/>
    <cellStyle name="Normal 2 2 2 3 3 4 2 2 2 3 2 2" xfId="32525"/>
    <cellStyle name="Normal 2 2 2 3 3 4 2 2 2 3 3" xfId="24379"/>
    <cellStyle name="Normal 2 2 2 3 3 4 2 2 2 4" xfId="10930"/>
    <cellStyle name="Normal 2 2 2 3 3 4 2 2 2 4 2" xfId="27226"/>
    <cellStyle name="Normal 2 2 2 3 3 4 2 2 2 5" xfId="19080"/>
    <cellStyle name="Normal 2 2 2 3 3 4 2 2 3" xfId="4028"/>
    <cellStyle name="Normal 2 2 2 3 3 4 2 2 3 2" xfId="12174"/>
    <cellStyle name="Normal 2 2 2 3 3 4 2 2 3 2 2" xfId="28470"/>
    <cellStyle name="Normal 2 2 2 3 3 4 2 2 3 3" xfId="20324"/>
    <cellStyle name="Normal 2 2 2 3 3 4 2 2 4" xfId="6673"/>
    <cellStyle name="Normal 2 2 2 3 3 4 2 2 4 2" xfId="14819"/>
    <cellStyle name="Normal 2 2 2 3 3 4 2 2 4 2 2" xfId="31115"/>
    <cellStyle name="Normal 2 2 2 3 3 4 2 2 4 3" xfId="22969"/>
    <cellStyle name="Normal 2 2 2 3 3 4 2 2 5" xfId="9520"/>
    <cellStyle name="Normal 2 2 2 3 3 4 2 2 5 2" xfId="25816"/>
    <cellStyle name="Normal 2 2 2 3 3 4 2 2 6" xfId="17670"/>
    <cellStyle name="Normal 2 2 2 3 3 4 2 3" xfId="2079"/>
    <cellStyle name="Normal 2 2 2 3 3 4 2 3 2" xfId="4637"/>
    <cellStyle name="Normal 2 2 2 3 3 4 2 3 2 2" xfId="12783"/>
    <cellStyle name="Normal 2 2 2 3 3 4 2 3 2 2 2" xfId="29079"/>
    <cellStyle name="Normal 2 2 2 3 3 4 2 3 2 3" xfId="20933"/>
    <cellStyle name="Normal 2 2 2 3 3 4 2 3 3" xfId="7378"/>
    <cellStyle name="Normal 2 2 2 3 3 4 2 3 3 2" xfId="15524"/>
    <cellStyle name="Normal 2 2 2 3 3 4 2 3 3 2 2" xfId="31820"/>
    <cellStyle name="Normal 2 2 2 3 3 4 2 3 3 3" xfId="23674"/>
    <cellStyle name="Normal 2 2 2 3 3 4 2 3 4" xfId="10225"/>
    <cellStyle name="Normal 2 2 2 3 3 4 2 3 4 2" xfId="26521"/>
    <cellStyle name="Normal 2 2 2 3 3 4 2 3 5" xfId="18375"/>
    <cellStyle name="Normal 2 2 2 3 3 4 2 4" xfId="3419"/>
    <cellStyle name="Normal 2 2 2 3 3 4 2 4 2" xfId="11565"/>
    <cellStyle name="Normal 2 2 2 3 3 4 2 4 2 2" xfId="27861"/>
    <cellStyle name="Normal 2 2 2 3 3 4 2 4 3" xfId="19715"/>
    <cellStyle name="Normal 2 2 2 3 3 4 2 5" xfId="5968"/>
    <cellStyle name="Normal 2 2 2 3 3 4 2 5 2" xfId="14114"/>
    <cellStyle name="Normal 2 2 2 3 3 4 2 5 2 2" xfId="30410"/>
    <cellStyle name="Normal 2 2 2 3 3 4 2 5 3" xfId="22264"/>
    <cellStyle name="Normal 2 2 2 3 3 4 2 6" xfId="8815"/>
    <cellStyle name="Normal 2 2 2 3 3 4 2 6 2" xfId="25111"/>
    <cellStyle name="Normal 2 2 2 3 3 4 2 7" xfId="16965"/>
    <cellStyle name="Normal 2 2 2 3 3 4 3" xfId="1030"/>
    <cellStyle name="Normal 2 2 2 3 3 4 3 2" xfId="2440"/>
    <cellStyle name="Normal 2 2 2 3 3 4 3 2 2" xfId="4950"/>
    <cellStyle name="Normal 2 2 2 3 3 4 3 2 2 2" xfId="13096"/>
    <cellStyle name="Normal 2 2 2 3 3 4 3 2 2 2 2" xfId="29392"/>
    <cellStyle name="Normal 2 2 2 3 3 4 3 2 2 3" xfId="21246"/>
    <cellStyle name="Normal 2 2 2 3 3 4 3 2 3" xfId="7739"/>
    <cellStyle name="Normal 2 2 2 3 3 4 3 2 3 2" xfId="15885"/>
    <cellStyle name="Normal 2 2 2 3 3 4 3 2 3 2 2" xfId="32181"/>
    <cellStyle name="Normal 2 2 2 3 3 4 3 2 3 3" xfId="24035"/>
    <cellStyle name="Normal 2 2 2 3 3 4 3 2 4" xfId="10586"/>
    <cellStyle name="Normal 2 2 2 3 3 4 3 2 4 2" xfId="26882"/>
    <cellStyle name="Normal 2 2 2 3 3 4 3 2 5" xfId="18736"/>
    <cellStyle name="Normal 2 2 2 3 3 4 3 3" xfId="3732"/>
    <cellStyle name="Normal 2 2 2 3 3 4 3 3 2" xfId="11878"/>
    <cellStyle name="Normal 2 2 2 3 3 4 3 3 2 2" xfId="28174"/>
    <cellStyle name="Normal 2 2 2 3 3 4 3 3 3" xfId="20028"/>
    <cellStyle name="Normal 2 2 2 3 3 4 3 4" xfId="6329"/>
    <cellStyle name="Normal 2 2 2 3 3 4 3 4 2" xfId="14475"/>
    <cellStyle name="Normal 2 2 2 3 3 4 3 4 2 2" xfId="30771"/>
    <cellStyle name="Normal 2 2 2 3 3 4 3 4 3" xfId="22625"/>
    <cellStyle name="Normal 2 2 2 3 3 4 3 5" xfId="9176"/>
    <cellStyle name="Normal 2 2 2 3 3 4 3 5 2" xfId="25472"/>
    <cellStyle name="Normal 2 2 2 3 3 4 3 6" xfId="17326"/>
    <cellStyle name="Normal 2 2 2 3 3 4 4" xfId="1735"/>
    <cellStyle name="Normal 2 2 2 3 3 4 4 2" xfId="4341"/>
    <cellStyle name="Normal 2 2 2 3 3 4 4 2 2" xfId="12487"/>
    <cellStyle name="Normal 2 2 2 3 3 4 4 2 2 2" xfId="28783"/>
    <cellStyle name="Normal 2 2 2 3 3 4 4 2 3" xfId="20637"/>
    <cellStyle name="Normal 2 2 2 3 3 4 4 3" xfId="7034"/>
    <cellStyle name="Normal 2 2 2 3 3 4 4 3 2" xfId="15180"/>
    <cellStyle name="Normal 2 2 2 3 3 4 4 3 2 2" xfId="31476"/>
    <cellStyle name="Normal 2 2 2 3 3 4 4 3 3" xfId="23330"/>
    <cellStyle name="Normal 2 2 2 3 3 4 4 4" xfId="9881"/>
    <cellStyle name="Normal 2 2 2 3 3 4 4 4 2" xfId="26177"/>
    <cellStyle name="Normal 2 2 2 3 3 4 4 5" xfId="18031"/>
    <cellStyle name="Normal 2 2 2 3 3 4 5" xfId="3123"/>
    <cellStyle name="Normal 2 2 2 3 3 4 5 2" xfId="11269"/>
    <cellStyle name="Normal 2 2 2 3 3 4 5 2 2" xfId="27565"/>
    <cellStyle name="Normal 2 2 2 3 3 4 5 3" xfId="19419"/>
    <cellStyle name="Normal 2 2 2 3 3 4 6" xfId="5624"/>
    <cellStyle name="Normal 2 2 2 3 3 4 6 2" xfId="13770"/>
    <cellStyle name="Normal 2 2 2 3 3 4 6 2 2" xfId="30066"/>
    <cellStyle name="Normal 2 2 2 3 3 4 6 3" xfId="21920"/>
    <cellStyle name="Normal 2 2 2 3 3 4 7" xfId="8471"/>
    <cellStyle name="Normal 2 2 2 3 3 4 7 2" xfId="24767"/>
    <cellStyle name="Normal 2 2 2 3 3 4 8" xfId="16621"/>
    <cellStyle name="Normal 2 2 2 3 3 5" xfId="414"/>
    <cellStyle name="Normal 2 2 2 3 3 5 2" xfId="1120"/>
    <cellStyle name="Normal 2 2 2 3 3 5 2 2" xfId="2530"/>
    <cellStyle name="Normal 2 2 2 3 3 5 2 2 2" xfId="5024"/>
    <cellStyle name="Normal 2 2 2 3 3 5 2 2 2 2" xfId="13170"/>
    <cellStyle name="Normal 2 2 2 3 3 5 2 2 2 2 2" xfId="29466"/>
    <cellStyle name="Normal 2 2 2 3 3 5 2 2 2 3" xfId="21320"/>
    <cellStyle name="Normal 2 2 2 3 3 5 2 2 3" xfId="7829"/>
    <cellStyle name="Normal 2 2 2 3 3 5 2 2 3 2" xfId="15975"/>
    <cellStyle name="Normal 2 2 2 3 3 5 2 2 3 2 2" xfId="32271"/>
    <cellStyle name="Normal 2 2 2 3 3 5 2 2 3 3" xfId="24125"/>
    <cellStyle name="Normal 2 2 2 3 3 5 2 2 4" xfId="10676"/>
    <cellStyle name="Normal 2 2 2 3 3 5 2 2 4 2" xfId="26972"/>
    <cellStyle name="Normal 2 2 2 3 3 5 2 2 5" xfId="18826"/>
    <cellStyle name="Normal 2 2 2 3 3 5 2 3" xfId="3806"/>
    <cellStyle name="Normal 2 2 2 3 3 5 2 3 2" xfId="11952"/>
    <cellStyle name="Normal 2 2 2 3 3 5 2 3 2 2" xfId="28248"/>
    <cellStyle name="Normal 2 2 2 3 3 5 2 3 3" xfId="20102"/>
    <cellStyle name="Normal 2 2 2 3 3 5 2 4" xfId="6419"/>
    <cellStyle name="Normal 2 2 2 3 3 5 2 4 2" xfId="14565"/>
    <cellStyle name="Normal 2 2 2 3 3 5 2 4 2 2" xfId="30861"/>
    <cellStyle name="Normal 2 2 2 3 3 5 2 4 3" xfId="22715"/>
    <cellStyle name="Normal 2 2 2 3 3 5 2 5" xfId="9266"/>
    <cellStyle name="Normal 2 2 2 3 3 5 2 5 2" xfId="25562"/>
    <cellStyle name="Normal 2 2 2 3 3 5 2 6" xfId="17416"/>
    <cellStyle name="Normal 2 2 2 3 3 5 3" xfId="1825"/>
    <cellStyle name="Normal 2 2 2 3 3 5 3 2" xfId="4415"/>
    <cellStyle name="Normal 2 2 2 3 3 5 3 2 2" xfId="12561"/>
    <cellStyle name="Normal 2 2 2 3 3 5 3 2 2 2" xfId="28857"/>
    <cellStyle name="Normal 2 2 2 3 3 5 3 2 3" xfId="20711"/>
    <cellStyle name="Normal 2 2 2 3 3 5 3 3" xfId="7124"/>
    <cellStyle name="Normal 2 2 2 3 3 5 3 3 2" xfId="15270"/>
    <cellStyle name="Normal 2 2 2 3 3 5 3 3 2 2" xfId="31566"/>
    <cellStyle name="Normal 2 2 2 3 3 5 3 3 3" xfId="23420"/>
    <cellStyle name="Normal 2 2 2 3 3 5 3 4" xfId="9971"/>
    <cellStyle name="Normal 2 2 2 3 3 5 3 4 2" xfId="26267"/>
    <cellStyle name="Normal 2 2 2 3 3 5 3 5" xfId="18121"/>
    <cellStyle name="Normal 2 2 2 3 3 5 4" xfId="3197"/>
    <cellStyle name="Normal 2 2 2 3 3 5 4 2" xfId="11343"/>
    <cellStyle name="Normal 2 2 2 3 3 5 4 2 2" xfId="27639"/>
    <cellStyle name="Normal 2 2 2 3 3 5 4 3" xfId="19493"/>
    <cellStyle name="Normal 2 2 2 3 3 5 5" xfId="5714"/>
    <cellStyle name="Normal 2 2 2 3 3 5 5 2" xfId="13860"/>
    <cellStyle name="Normal 2 2 2 3 3 5 5 2 2" xfId="30156"/>
    <cellStyle name="Normal 2 2 2 3 3 5 5 3" xfId="22010"/>
    <cellStyle name="Normal 2 2 2 3 3 5 6" xfId="8561"/>
    <cellStyle name="Normal 2 2 2 3 3 5 6 2" xfId="24857"/>
    <cellStyle name="Normal 2 2 2 3 3 5 7" xfId="16711"/>
    <cellStyle name="Normal 2 2 2 3 3 6" xfId="776"/>
    <cellStyle name="Normal 2 2 2 3 3 6 2" xfId="2186"/>
    <cellStyle name="Normal 2 2 2 3 3 6 2 2" xfId="4728"/>
    <cellStyle name="Normal 2 2 2 3 3 6 2 2 2" xfId="12874"/>
    <cellStyle name="Normal 2 2 2 3 3 6 2 2 2 2" xfId="29170"/>
    <cellStyle name="Normal 2 2 2 3 3 6 2 2 3" xfId="21024"/>
    <cellStyle name="Normal 2 2 2 3 3 6 2 3" xfId="7485"/>
    <cellStyle name="Normal 2 2 2 3 3 6 2 3 2" xfId="15631"/>
    <cellStyle name="Normal 2 2 2 3 3 6 2 3 2 2" xfId="31927"/>
    <cellStyle name="Normal 2 2 2 3 3 6 2 3 3" xfId="23781"/>
    <cellStyle name="Normal 2 2 2 3 3 6 2 4" xfId="10332"/>
    <cellStyle name="Normal 2 2 2 3 3 6 2 4 2" xfId="26628"/>
    <cellStyle name="Normal 2 2 2 3 3 6 2 5" xfId="18482"/>
    <cellStyle name="Normal 2 2 2 3 3 6 3" xfId="3510"/>
    <cellStyle name="Normal 2 2 2 3 3 6 3 2" xfId="11656"/>
    <cellStyle name="Normal 2 2 2 3 3 6 3 2 2" xfId="27952"/>
    <cellStyle name="Normal 2 2 2 3 3 6 3 3" xfId="19806"/>
    <cellStyle name="Normal 2 2 2 3 3 6 4" xfId="6075"/>
    <cellStyle name="Normal 2 2 2 3 3 6 4 2" xfId="14221"/>
    <cellStyle name="Normal 2 2 2 3 3 6 4 2 2" xfId="30517"/>
    <cellStyle name="Normal 2 2 2 3 3 6 4 3" xfId="22371"/>
    <cellStyle name="Normal 2 2 2 3 3 6 5" xfId="8922"/>
    <cellStyle name="Normal 2 2 2 3 3 6 5 2" xfId="25218"/>
    <cellStyle name="Normal 2 2 2 3 3 6 6" xfId="17072"/>
    <cellStyle name="Normal 2 2 2 3 3 7" xfId="1481"/>
    <cellStyle name="Normal 2 2 2 3 3 7 2" xfId="4119"/>
    <cellStyle name="Normal 2 2 2 3 3 7 2 2" xfId="12265"/>
    <cellStyle name="Normal 2 2 2 3 3 7 2 2 2" xfId="28561"/>
    <cellStyle name="Normal 2 2 2 3 3 7 2 3" xfId="20415"/>
    <cellStyle name="Normal 2 2 2 3 3 7 3" xfId="6780"/>
    <cellStyle name="Normal 2 2 2 3 3 7 3 2" xfId="14926"/>
    <cellStyle name="Normal 2 2 2 3 3 7 3 2 2" xfId="31222"/>
    <cellStyle name="Normal 2 2 2 3 3 7 3 3" xfId="23076"/>
    <cellStyle name="Normal 2 2 2 3 3 7 4" xfId="9627"/>
    <cellStyle name="Normal 2 2 2 3 3 7 4 2" xfId="25923"/>
    <cellStyle name="Normal 2 2 2 3 3 7 5" xfId="17777"/>
    <cellStyle name="Normal 2 2 2 3 3 8" xfId="2901"/>
    <cellStyle name="Normal 2 2 2 3 3 8 2" xfId="11047"/>
    <cellStyle name="Normal 2 2 2 3 3 8 2 2" xfId="27343"/>
    <cellStyle name="Normal 2 2 2 3 3 8 3" xfId="19197"/>
    <cellStyle name="Normal 2 2 2 3 3 9" xfId="5370"/>
    <cellStyle name="Normal 2 2 2 3 3 9 2" xfId="13516"/>
    <cellStyle name="Normal 2 2 2 3 3 9 2 2" xfId="29812"/>
    <cellStyle name="Normal 2 2 2 3 3 9 3" xfId="21666"/>
    <cellStyle name="Normal 2 2 2 3 4" xfId="116"/>
    <cellStyle name="Normal 2 2 2 3 4 2" xfId="460"/>
    <cellStyle name="Normal 2 2 2 3 4 2 2" xfId="1166"/>
    <cellStyle name="Normal 2 2 2 3 4 2 2 2" xfId="2576"/>
    <cellStyle name="Normal 2 2 2 3 4 2 2 2 2" xfId="5062"/>
    <cellStyle name="Normal 2 2 2 3 4 2 2 2 2 2" xfId="13208"/>
    <cellStyle name="Normal 2 2 2 3 4 2 2 2 2 2 2" xfId="29504"/>
    <cellStyle name="Normal 2 2 2 3 4 2 2 2 2 3" xfId="21358"/>
    <cellStyle name="Normal 2 2 2 3 4 2 2 2 3" xfId="7875"/>
    <cellStyle name="Normal 2 2 2 3 4 2 2 2 3 2" xfId="16021"/>
    <cellStyle name="Normal 2 2 2 3 4 2 2 2 3 2 2" xfId="32317"/>
    <cellStyle name="Normal 2 2 2 3 4 2 2 2 3 3" xfId="24171"/>
    <cellStyle name="Normal 2 2 2 3 4 2 2 2 4" xfId="10722"/>
    <cellStyle name="Normal 2 2 2 3 4 2 2 2 4 2" xfId="27018"/>
    <cellStyle name="Normal 2 2 2 3 4 2 2 2 5" xfId="18872"/>
    <cellStyle name="Normal 2 2 2 3 4 2 2 3" xfId="3844"/>
    <cellStyle name="Normal 2 2 2 3 4 2 2 3 2" xfId="11990"/>
    <cellStyle name="Normal 2 2 2 3 4 2 2 3 2 2" xfId="28286"/>
    <cellStyle name="Normal 2 2 2 3 4 2 2 3 3" xfId="20140"/>
    <cellStyle name="Normal 2 2 2 3 4 2 2 4" xfId="6465"/>
    <cellStyle name="Normal 2 2 2 3 4 2 2 4 2" xfId="14611"/>
    <cellStyle name="Normal 2 2 2 3 4 2 2 4 2 2" xfId="30907"/>
    <cellStyle name="Normal 2 2 2 3 4 2 2 4 3" xfId="22761"/>
    <cellStyle name="Normal 2 2 2 3 4 2 2 5" xfId="9312"/>
    <cellStyle name="Normal 2 2 2 3 4 2 2 5 2" xfId="25608"/>
    <cellStyle name="Normal 2 2 2 3 4 2 2 6" xfId="17462"/>
    <cellStyle name="Normal 2 2 2 3 4 2 3" xfId="1871"/>
    <cellStyle name="Normal 2 2 2 3 4 2 3 2" xfId="4453"/>
    <cellStyle name="Normal 2 2 2 3 4 2 3 2 2" xfId="12599"/>
    <cellStyle name="Normal 2 2 2 3 4 2 3 2 2 2" xfId="28895"/>
    <cellStyle name="Normal 2 2 2 3 4 2 3 2 3" xfId="20749"/>
    <cellStyle name="Normal 2 2 2 3 4 2 3 3" xfId="7170"/>
    <cellStyle name="Normal 2 2 2 3 4 2 3 3 2" xfId="15316"/>
    <cellStyle name="Normal 2 2 2 3 4 2 3 3 2 2" xfId="31612"/>
    <cellStyle name="Normal 2 2 2 3 4 2 3 3 3" xfId="23466"/>
    <cellStyle name="Normal 2 2 2 3 4 2 3 4" xfId="10017"/>
    <cellStyle name="Normal 2 2 2 3 4 2 3 4 2" xfId="26313"/>
    <cellStyle name="Normal 2 2 2 3 4 2 3 5" xfId="18167"/>
    <cellStyle name="Normal 2 2 2 3 4 2 4" xfId="3235"/>
    <cellStyle name="Normal 2 2 2 3 4 2 4 2" xfId="11381"/>
    <cellStyle name="Normal 2 2 2 3 4 2 4 2 2" xfId="27677"/>
    <cellStyle name="Normal 2 2 2 3 4 2 4 3" xfId="19531"/>
    <cellStyle name="Normal 2 2 2 3 4 2 5" xfId="5760"/>
    <cellStyle name="Normal 2 2 2 3 4 2 5 2" xfId="13906"/>
    <cellStyle name="Normal 2 2 2 3 4 2 5 2 2" xfId="30202"/>
    <cellStyle name="Normal 2 2 2 3 4 2 5 3" xfId="22056"/>
    <cellStyle name="Normal 2 2 2 3 4 2 6" xfId="8607"/>
    <cellStyle name="Normal 2 2 2 3 4 2 6 2" xfId="24903"/>
    <cellStyle name="Normal 2 2 2 3 4 2 7" xfId="16757"/>
    <cellStyle name="Normal 2 2 2 3 4 3" xfId="822"/>
    <cellStyle name="Normal 2 2 2 3 4 3 2" xfId="2232"/>
    <cellStyle name="Normal 2 2 2 3 4 3 2 2" xfId="4766"/>
    <cellStyle name="Normal 2 2 2 3 4 3 2 2 2" xfId="12912"/>
    <cellStyle name="Normal 2 2 2 3 4 3 2 2 2 2" xfId="29208"/>
    <cellStyle name="Normal 2 2 2 3 4 3 2 2 3" xfId="21062"/>
    <cellStyle name="Normal 2 2 2 3 4 3 2 3" xfId="7531"/>
    <cellStyle name="Normal 2 2 2 3 4 3 2 3 2" xfId="15677"/>
    <cellStyle name="Normal 2 2 2 3 4 3 2 3 2 2" xfId="31973"/>
    <cellStyle name="Normal 2 2 2 3 4 3 2 3 3" xfId="23827"/>
    <cellStyle name="Normal 2 2 2 3 4 3 2 4" xfId="10378"/>
    <cellStyle name="Normal 2 2 2 3 4 3 2 4 2" xfId="26674"/>
    <cellStyle name="Normal 2 2 2 3 4 3 2 5" xfId="18528"/>
    <cellStyle name="Normal 2 2 2 3 4 3 3" xfId="3548"/>
    <cellStyle name="Normal 2 2 2 3 4 3 3 2" xfId="11694"/>
    <cellStyle name="Normal 2 2 2 3 4 3 3 2 2" xfId="27990"/>
    <cellStyle name="Normal 2 2 2 3 4 3 3 3" xfId="19844"/>
    <cellStyle name="Normal 2 2 2 3 4 3 4" xfId="6121"/>
    <cellStyle name="Normal 2 2 2 3 4 3 4 2" xfId="14267"/>
    <cellStyle name="Normal 2 2 2 3 4 3 4 2 2" xfId="30563"/>
    <cellStyle name="Normal 2 2 2 3 4 3 4 3" xfId="22417"/>
    <cellStyle name="Normal 2 2 2 3 4 3 5" xfId="8968"/>
    <cellStyle name="Normal 2 2 2 3 4 3 5 2" xfId="25264"/>
    <cellStyle name="Normal 2 2 2 3 4 3 6" xfId="17118"/>
    <cellStyle name="Normal 2 2 2 3 4 4" xfId="1527"/>
    <cellStyle name="Normal 2 2 2 3 4 4 2" xfId="4157"/>
    <cellStyle name="Normal 2 2 2 3 4 4 2 2" xfId="12303"/>
    <cellStyle name="Normal 2 2 2 3 4 4 2 2 2" xfId="28599"/>
    <cellStyle name="Normal 2 2 2 3 4 4 2 3" xfId="20453"/>
    <cellStyle name="Normal 2 2 2 3 4 4 3" xfId="6826"/>
    <cellStyle name="Normal 2 2 2 3 4 4 3 2" xfId="14972"/>
    <cellStyle name="Normal 2 2 2 3 4 4 3 2 2" xfId="31268"/>
    <cellStyle name="Normal 2 2 2 3 4 4 3 3" xfId="23122"/>
    <cellStyle name="Normal 2 2 2 3 4 4 4" xfId="9673"/>
    <cellStyle name="Normal 2 2 2 3 4 4 4 2" xfId="25969"/>
    <cellStyle name="Normal 2 2 2 3 4 4 5" xfId="17823"/>
    <cellStyle name="Normal 2 2 2 3 4 5" xfId="2939"/>
    <cellStyle name="Normal 2 2 2 3 4 5 2" xfId="11085"/>
    <cellStyle name="Normal 2 2 2 3 4 5 2 2" xfId="27381"/>
    <cellStyle name="Normal 2 2 2 3 4 5 3" xfId="19235"/>
    <cellStyle name="Normal 2 2 2 3 4 6" xfId="5416"/>
    <cellStyle name="Normal 2 2 2 3 4 6 2" xfId="13562"/>
    <cellStyle name="Normal 2 2 2 3 4 6 2 2" xfId="29858"/>
    <cellStyle name="Normal 2 2 2 3 4 6 3" xfId="21712"/>
    <cellStyle name="Normal 2 2 2 3 4 7" xfId="8263"/>
    <cellStyle name="Normal 2 2 2 3 4 7 2" xfId="24559"/>
    <cellStyle name="Normal 2 2 2 3 4 8" xfId="16413"/>
    <cellStyle name="Normal 2 2 2 3 5" xfId="202"/>
    <cellStyle name="Normal 2 2 2 3 5 2" xfId="546"/>
    <cellStyle name="Normal 2 2 2 3 5 2 2" xfId="1252"/>
    <cellStyle name="Normal 2 2 2 3 5 2 2 2" xfId="2662"/>
    <cellStyle name="Normal 2 2 2 3 5 2 2 2 2" xfId="5136"/>
    <cellStyle name="Normal 2 2 2 3 5 2 2 2 2 2" xfId="13282"/>
    <cellStyle name="Normal 2 2 2 3 5 2 2 2 2 2 2" xfId="29578"/>
    <cellStyle name="Normal 2 2 2 3 5 2 2 2 2 3" xfId="21432"/>
    <cellStyle name="Normal 2 2 2 3 5 2 2 2 3" xfId="7961"/>
    <cellStyle name="Normal 2 2 2 3 5 2 2 2 3 2" xfId="16107"/>
    <cellStyle name="Normal 2 2 2 3 5 2 2 2 3 2 2" xfId="32403"/>
    <cellStyle name="Normal 2 2 2 3 5 2 2 2 3 3" xfId="24257"/>
    <cellStyle name="Normal 2 2 2 3 5 2 2 2 4" xfId="10808"/>
    <cellStyle name="Normal 2 2 2 3 5 2 2 2 4 2" xfId="27104"/>
    <cellStyle name="Normal 2 2 2 3 5 2 2 2 5" xfId="18958"/>
    <cellStyle name="Normal 2 2 2 3 5 2 2 3" xfId="3918"/>
    <cellStyle name="Normal 2 2 2 3 5 2 2 3 2" xfId="12064"/>
    <cellStyle name="Normal 2 2 2 3 5 2 2 3 2 2" xfId="28360"/>
    <cellStyle name="Normal 2 2 2 3 5 2 2 3 3" xfId="20214"/>
    <cellStyle name="Normal 2 2 2 3 5 2 2 4" xfId="6551"/>
    <cellStyle name="Normal 2 2 2 3 5 2 2 4 2" xfId="14697"/>
    <cellStyle name="Normal 2 2 2 3 5 2 2 4 2 2" xfId="30993"/>
    <cellStyle name="Normal 2 2 2 3 5 2 2 4 3" xfId="22847"/>
    <cellStyle name="Normal 2 2 2 3 5 2 2 5" xfId="9398"/>
    <cellStyle name="Normal 2 2 2 3 5 2 2 5 2" xfId="25694"/>
    <cellStyle name="Normal 2 2 2 3 5 2 2 6" xfId="17548"/>
    <cellStyle name="Normal 2 2 2 3 5 2 3" xfId="1957"/>
    <cellStyle name="Normal 2 2 2 3 5 2 3 2" xfId="4527"/>
    <cellStyle name="Normal 2 2 2 3 5 2 3 2 2" xfId="12673"/>
    <cellStyle name="Normal 2 2 2 3 5 2 3 2 2 2" xfId="28969"/>
    <cellStyle name="Normal 2 2 2 3 5 2 3 2 3" xfId="20823"/>
    <cellStyle name="Normal 2 2 2 3 5 2 3 3" xfId="7256"/>
    <cellStyle name="Normal 2 2 2 3 5 2 3 3 2" xfId="15402"/>
    <cellStyle name="Normal 2 2 2 3 5 2 3 3 2 2" xfId="31698"/>
    <cellStyle name="Normal 2 2 2 3 5 2 3 3 3" xfId="23552"/>
    <cellStyle name="Normal 2 2 2 3 5 2 3 4" xfId="10103"/>
    <cellStyle name="Normal 2 2 2 3 5 2 3 4 2" xfId="26399"/>
    <cellStyle name="Normal 2 2 2 3 5 2 3 5" xfId="18253"/>
    <cellStyle name="Normal 2 2 2 3 5 2 4" xfId="3309"/>
    <cellStyle name="Normal 2 2 2 3 5 2 4 2" xfId="11455"/>
    <cellStyle name="Normal 2 2 2 3 5 2 4 2 2" xfId="27751"/>
    <cellStyle name="Normal 2 2 2 3 5 2 4 3" xfId="19605"/>
    <cellStyle name="Normal 2 2 2 3 5 2 5" xfId="5846"/>
    <cellStyle name="Normal 2 2 2 3 5 2 5 2" xfId="13992"/>
    <cellStyle name="Normal 2 2 2 3 5 2 5 2 2" xfId="30288"/>
    <cellStyle name="Normal 2 2 2 3 5 2 5 3" xfId="22142"/>
    <cellStyle name="Normal 2 2 2 3 5 2 6" xfId="8693"/>
    <cellStyle name="Normal 2 2 2 3 5 2 6 2" xfId="24989"/>
    <cellStyle name="Normal 2 2 2 3 5 2 7" xfId="16843"/>
    <cellStyle name="Normal 2 2 2 3 5 3" xfId="908"/>
    <cellStyle name="Normal 2 2 2 3 5 3 2" xfId="2318"/>
    <cellStyle name="Normal 2 2 2 3 5 3 2 2" xfId="4840"/>
    <cellStyle name="Normal 2 2 2 3 5 3 2 2 2" xfId="12986"/>
    <cellStyle name="Normal 2 2 2 3 5 3 2 2 2 2" xfId="29282"/>
    <cellStyle name="Normal 2 2 2 3 5 3 2 2 3" xfId="21136"/>
    <cellStyle name="Normal 2 2 2 3 5 3 2 3" xfId="7617"/>
    <cellStyle name="Normal 2 2 2 3 5 3 2 3 2" xfId="15763"/>
    <cellStyle name="Normal 2 2 2 3 5 3 2 3 2 2" xfId="32059"/>
    <cellStyle name="Normal 2 2 2 3 5 3 2 3 3" xfId="23913"/>
    <cellStyle name="Normal 2 2 2 3 5 3 2 4" xfId="10464"/>
    <cellStyle name="Normal 2 2 2 3 5 3 2 4 2" xfId="26760"/>
    <cellStyle name="Normal 2 2 2 3 5 3 2 5" xfId="18614"/>
    <cellStyle name="Normal 2 2 2 3 5 3 3" xfId="3622"/>
    <cellStyle name="Normal 2 2 2 3 5 3 3 2" xfId="11768"/>
    <cellStyle name="Normal 2 2 2 3 5 3 3 2 2" xfId="28064"/>
    <cellStyle name="Normal 2 2 2 3 5 3 3 3" xfId="19918"/>
    <cellStyle name="Normal 2 2 2 3 5 3 4" xfId="6207"/>
    <cellStyle name="Normal 2 2 2 3 5 3 4 2" xfId="14353"/>
    <cellStyle name="Normal 2 2 2 3 5 3 4 2 2" xfId="30649"/>
    <cellStyle name="Normal 2 2 2 3 5 3 4 3" xfId="22503"/>
    <cellStyle name="Normal 2 2 2 3 5 3 5" xfId="9054"/>
    <cellStyle name="Normal 2 2 2 3 5 3 5 2" xfId="25350"/>
    <cellStyle name="Normal 2 2 2 3 5 3 6" xfId="17204"/>
    <cellStyle name="Normal 2 2 2 3 5 4" xfId="1613"/>
    <cellStyle name="Normal 2 2 2 3 5 4 2" xfId="4231"/>
    <cellStyle name="Normal 2 2 2 3 5 4 2 2" xfId="12377"/>
    <cellStyle name="Normal 2 2 2 3 5 4 2 2 2" xfId="28673"/>
    <cellStyle name="Normal 2 2 2 3 5 4 2 3" xfId="20527"/>
    <cellStyle name="Normal 2 2 2 3 5 4 3" xfId="6912"/>
    <cellStyle name="Normal 2 2 2 3 5 4 3 2" xfId="15058"/>
    <cellStyle name="Normal 2 2 2 3 5 4 3 2 2" xfId="31354"/>
    <cellStyle name="Normal 2 2 2 3 5 4 3 3" xfId="23208"/>
    <cellStyle name="Normal 2 2 2 3 5 4 4" xfId="9759"/>
    <cellStyle name="Normal 2 2 2 3 5 4 4 2" xfId="26055"/>
    <cellStyle name="Normal 2 2 2 3 5 4 5" xfId="17909"/>
    <cellStyle name="Normal 2 2 2 3 5 5" xfId="3013"/>
    <cellStyle name="Normal 2 2 2 3 5 5 2" xfId="11159"/>
    <cellStyle name="Normal 2 2 2 3 5 5 2 2" xfId="27455"/>
    <cellStyle name="Normal 2 2 2 3 5 5 3" xfId="19309"/>
    <cellStyle name="Normal 2 2 2 3 5 6" xfId="5502"/>
    <cellStyle name="Normal 2 2 2 3 5 6 2" xfId="13648"/>
    <cellStyle name="Normal 2 2 2 3 5 6 2 2" xfId="29944"/>
    <cellStyle name="Normal 2 2 2 3 5 6 3" xfId="21798"/>
    <cellStyle name="Normal 2 2 2 3 5 7" xfId="8349"/>
    <cellStyle name="Normal 2 2 2 3 5 7 2" xfId="24645"/>
    <cellStyle name="Normal 2 2 2 3 5 8" xfId="16499"/>
    <cellStyle name="Normal 2 2 2 3 6" xfId="280"/>
    <cellStyle name="Normal 2 2 2 3 6 2" xfId="624"/>
    <cellStyle name="Normal 2 2 2 3 6 2 2" xfId="1330"/>
    <cellStyle name="Normal 2 2 2 3 6 2 2 2" xfId="2740"/>
    <cellStyle name="Normal 2 2 2 3 6 2 2 2 2" xfId="5210"/>
    <cellStyle name="Normal 2 2 2 3 6 2 2 2 2 2" xfId="13356"/>
    <cellStyle name="Normal 2 2 2 3 6 2 2 2 2 2 2" xfId="29652"/>
    <cellStyle name="Normal 2 2 2 3 6 2 2 2 2 3" xfId="21506"/>
    <cellStyle name="Normal 2 2 2 3 6 2 2 2 3" xfId="8039"/>
    <cellStyle name="Normal 2 2 2 3 6 2 2 2 3 2" xfId="16185"/>
    <cellStyle name="Normal 2 2 2 3 6 2 2 2 3 2 2" xfId="32481"/>
    <cellStyle name="Normal 2 2 2 3 6 2 2 2 3 3" xfId="24335"/>
    <cellStyle name="Normal 2 2 2 3 6 2 2 2 4" xfId="10886"/>
    <cellStyle name="Normal 2 2 2 3 6 2 2 2 4 2" xfId="27182"/>
    <cellStyle name="Normal 2 2 2 3 6 2 2 2 5" xfId="19036"/>
    <cellStyle name="Normal 2 2 2 3 6 2 2 3" xfId="3992"/>
    <cellStyle name="Normal 2 2 2 3 6 2 2 3 2" xfId="12138"/>
    <cellStyle name="Normal 2 2 2 3 6 2 2 3 2 2" xfId="28434"/>
    <cellStyle name="Normal 2 2 2 3 6 2 2 3 3" xfId="20288"/>
    <cellStyle name="Normal 2 2 2 3 6 2 2 4" xfId="6629"/>
    <cellStyle name="Normal 2 2 2 3 6 2 2 4 2" xfId="14775"/>
    <cellStyle name="Normal 2 2 2 3 6 2 2 4 2 2" xfId="31071"/>
    <cellStyle name="Normal 2 2 2 3 6 2 2 4 3" xfId="22925"/>
    <cellStyle name="Normal 2 2 2 3 6 2 2 5" xfId="9476"/>
    <cellStyle name="Normal 2 2 2 3 6 2 2 5 2" xfId="25772"/>
    <cellStyle name="Normal 2 2 2 3 6 2 2 6" xfId="17626"/>
    <cellStyle name="Normal 2 2 2 3 6 2 3" xfId="2035"/>
    <cellStyle name="Normal 2 2 2 3 6 2 3 2" xfId="4601"/>
    <cellStyle name="Normal 2 2 2 3 6 2 3 2 2" xfId="12747"/>
    <cellStyle name="Normal 2 2 2 3 6 2 3 2 2 2" xfId="29043"/>
    <cellStyle name="Normal 2 2 2 3 6 2 3 2 3" xfId="20897"/>
    <cellStyle name="Normal 2 2 2 3 6 2 3 3" xfId="7334"/>
    <cellStyle name="Normal 2 2 2 3 6 2 3 3 2" xfId="15480"/>
    <cellStyle name="Normal 2 2 2 3 6 2 3 3 2 2" xfId="31776"/>
    <cellStyle name="Normal 2 2 2 3 6 2 3 3 3" xfId="23630"/>
    <cellStyle name="Normal 2 2 2 3 6 2 3 4" xfId="10181"/>
    <cellStyle name="Normal 2 2 2 3 6 2 3 4 2" xfId="26477"/>
    <cellStyle name="Normal 2 2 2 3 6 2 3 5" xfId="18331"/>
    <cellStyle name="Normal 2 2 2 3 6 2 4" xfId="3383"/>
    <cellStyle name="Normal 2 2 2 3 6 2 4 2" xfId="11529"/>
    <cellStyle name="Normal 2 2 2 3 6 2 4 2 2" xfId="27825"/>
    <cellStyle name="Normal 2 2 2 3 6 2 4 3" xfId="19679"/>
    <cellStyle name="Normal 2 2 2 3 6 2 5" xfId="5924"/>
    <cellStyle name="Normal 2 2 2 3 6 2 5 2" xfId="14070"/>
    <cellStyle name="Normal 2 2 2 3 6 2 5 2 2" xfId="30366"/>
    <cellStyle name="Normal 2 2 2 3 6 2 5 3" xfId="22220"/>
    <cellStyle name="Normal 2 2 2 3 6 2 6" xfId="8771"/>
    <cellStyle name="Normal 2 2 2 3 6 2 6 2" xfId="25067"/>
    <cellStyle name="Normal 2 2 2 3 6 2 7" xfId="16921"/>
    <cellStyle name="Normal 2 2 2 3 6 3" xfId="986"/>
    <cellStyle name="Normal 2 2 2 3 6 3 2" xfId="2396"/>
    <cellStyle name="Normal 2 2 2 3 6 3 2 2" xfId="4914"/>
    <cellStyle name="Normal 2 2 2 3 6 3 2 2 2" xfId="13060"/>
    <cellStyle name="Normal 2 2 2 3 6 3 2 2 2 2" xfId="29356"/>
    <cellStyle name="Normal 2 2 2 3 6 3 2 2 3" xfId="21210"/>
    <cellStyle name="Normal 2 2 2 3 6 3 2 3" xfId="7695"/>
    <cellStyle name="Normal 2 2 2 3 6 3 2 3 2" xfId="15841"/>
    <cellStyle name="Normal 2 2 2 3 6 3 2 3 2 2" xfId="32137"/>
    <cellStyle name="Normal 2 2 2 3 6 3 2 3 3" xfId="23991"/>
    <cellStyle name="Normal 2 2 2 3 6 3 2 4" xfId="10542"/>
    <cellStyle name="Normal 2 2 2 3 6 3 2 4 2" xfId="26838"/>
    <cellStyle name="Normal 2 2 2 3 6 3 2 5" xfId="18692"/>
    <cellStyle name="Normal 2 2 2 3 6 3 3" xfId="3696"/>
    <cellStyle name="Normal 2 2 2 3 6 3 3 2" xfId="11842"/>
    <cellStyle name="Normal 2 2 2 3 6 3 3 2 2" xfId="28138"/>
    <cellStyle name="Normal 2 2 2 3 6 3 3 3" xfId="19992"/>
    <cellStyle name="Normal 2 2 2 3 6 3 4" xfId="6285"/>
    <cellStyle name="Normal 2 2 2 3 6 3 4 2" xfId="14431"/>
    <cellStyle name="Normal 2 2 2 3 6 3 4 2 2" xfId="30727"/>
    <cellStyle name="Normal 2 2 2 3 6 3 4 3" xfId="22581"/>
    <cellStyle name="Normal 2 2 2 3 6 3 5" xfId="9132"/>
    <cellStyle name="Normal 2 2 2 3 6 3 5 2" xfId="25428"/>
    <cellStyle name="Normal 2 2 2 3 6 3 6" xfId="17282"/>
    <cellStyle name="Normal 2 2 2 3 6 4" xfId="1691"/>
    <cellStyle name="Normal 2 2 2 3 6 4 2" xfId="4305"/>
    <cellStyle name="Normal 2 2 2 3 6 4 2 2" xfId="12451"/>
    <cellStyle name="Normal 2 2 2 3 6 4 2 2 2" xfId="28747"/>
    <cellStyle name="Normal 2 2 2 3 6 4 2 3" xfId="20601"/>
    <cellStyle name="Normal 2 2 2 3 6 4 3" xfId="6990"/>
    <cellStyle name="Normal 2 2 2 3 6 4 3 2" xfId="15136"/>
    <cellStyle name="Normal 2 2 2 3 6 4 3 2 2" xfId="31432"/>
    <cellStyle name="Normal 2 2 2 3 6 4 3 3" xfId="23286"/>
    <cellStyle name="Normal 2 2 2 3 6 4 4" xfId="9837"/>
    <cellStyle name="Normal 2 2 2 3 6 4 4 2" xfId="26133"/>
    <cellStyle name="Normal 2 2 2 3 6 4 5" xfId="17987"/>
    <cellStyle name="Normal 2 2 2 3 6 5" xfId="3087"/>
    <cellStyle name="Normal 2 2 2 3 6 5 2" xfId="11233"/>
    <cellStyle name="Normal 2 2 2 3 6 5 2 2" xfId="27529"/>
    <cellStyle name="Normal 2 2 2 3 6 5 3" xfId="19383"/>
    <cellStyle name="Normal 2 2 2 3 6 6" xfId="5580"/>
    <cellStyle name="Normal 2 2 2 3 6 6 2" xfId="13726"/>
    <cellStyle name="Normal 2 2 2 3 6 6 2 2" xfId="30022"/>
    <cellStyle name="Normal 2 2 2 3 6 6 3" xfId="21876"/>
    <cellStyle name="Normal 2 2 2 3 6 7" xfId="8427"/>
    <cellStyle name="Normal 2 2 2 3 6 7 2" xfId="24723"/>
    <cellStyle name="Normal 2 2 2 3 6 8" xfId="16577"/>
    <cellStyle name="Normal 2 2 2 3 7" xfId="370"/>
    <cellStyle name="Normal 2 2 2 3 7 2" xfId="1076"/>
    <cellStyle name="Normal 2 2 2 3 7 2 2" xfId="2486"/>
    <cellStyle name="Normal 2 2 2 3 7 2 2 2" xfId="4988"/>
    <cellStyle name="Normal 2 2 2 3 7 2 2 2 2" xfId="13134"/>
    <cellStyle name="Normal 2 2 2 3 7 2 2 2 2 2" xfId="29430"/>
    <cellStyle name="Normal 2 2 2 3 7 2 2 2 3" xfId="21284"/>
    <cellStyle name="Normal 2 2 2 3 7 2 2 3" xfId="7785"/>
    <cellStyle name="Normal 2 2 2 3 7 2 2 3 2" xfId="15931"/>
    <cellStyle name="Normal 2 2 2 3 7 2 2 3 2 2" xfId="32227"/>
    <cellStyle name="Normal 2 2 2 3 7 2 2 3 3" xfId="24081"/>
    <cellStyle name="Normal 2 2 2 3 7 2 2 4" xfId="10632"/>
    <cellStyle name="Normal 2 2 2 3 7 2 2 4 2" xfId="26928"/>
    <cellStyle name="Normal 2 2 2 3 7 2 2 5" xfId="18782"/>
    <cellStyle name="Normal 2 2 2 3 7 2 3" xfId="3770"/>
    <cellStyle name="Normal 2 2 2 3 7 2 3 2" xfId="11916"/>
    <cellStyle name="Normal 2 2 2 3 7 2 3 2 2" xfId="28212"/>
    <cellStyle name="Normal 2 2 2 3 7 2 3 3" xfId="20066"/>
    <cellStyle name="Normal 2 2 2 3 7 2 4" xfId="6375"/>
    <cellStyle name="Normal 2 2 2 3 7 2 4 2" xfId="14521"/>
    <cellStyle name="Normal 2 2 2 3 7 2 4 2 2" xfId="30817"/>
    <cellStyle name="Normal 2 2 2 3 7 2 4 3" xfId="22671"/>
    <cellStyle name="Normal 2 2 2 3 7 2 5" xfId="9222"/>
    <cellStyle name="Normal 2 2 2 3 7 2 5 2" xfId="25518"/>
    <cellStyle name="Normal 2 2 2 3 7 2 6" xfId="17372"/>
    <cellStyle name="Normal 2 2 2 3 7 3" xfId="1781"/>
    <cellStyle name="Normal 2 2 2 3 7 3 2" xfId="4379"/>
    <cellStyle name="Normal 2 2 2 3 7 3 2 2" xfId="12525"/>
    <cellStyle name="Normal 2 2 2 3 7 3 2 2 2" xfId="28821"/>
    <cellStyle name="Normal 2 2 2 3 7 3 2 3" xfId="20675"/>
    <cellStyle name="Normal 2 2 2 3 7 3 3" xfId="7080"/>
    <cellStyle name="Normal 2 2 2 3 7 3 3 2" xfId="15226"/>
    <cellStyle name="Normal 2 2 2 3 7 3 3 2 2" xfId="31522"/>
    <cellStyle name="Normal 2 2 2 3 7 3 3 3" xfId="23376"/>
    <cellStyle name="Normal 2 2 2 3 7 3 4" xfId="9927"/>
    <cellStyle name="Normal 2 2 2 3 7 3 4 2" xfId="26223"/>
    <cellStyle name="Normal 2 2 2 3 7 3 5" xfId="18077"/>
    <cellStyle name="Normal 2 2 2 3 7 4" xfId="3161"/>
    <cellStyle name="Normal 2 2 2 3 7 4 2" xfId="11307"/>
    <cellStyle name="Normal 2 2 2 3 7 4 2 2" xfId="27603"/>
    <cellStyle name="Normal 2 2 2 3 7 4 3" xfId="19457"/>
    <cellStyle name="Normal 2 2 2 3 7 5" xfId="5670"/>
    <cellStyle name="Normal 2 2 2 3 7 5 2" xfId="13816"/>
    <cellStyle name="Normal 2 2 2 3 7 5 2 2" xfId="30112"/>
    <cellStyle name="Normal 2 2 2 3 7 5 3" xfId="21966"/>
    <cellStyle name="Normal 2 2 2 3 7 6" xfId="8517"/>
    <cellStyle name="Normal 2 2 2 3 7 6 2" xfId="24813"/>
    <cellStyle name="Normal 2 2 2 3 7 7" xfId="16667"/>
    <cellStyle name="Normal 2 2 2 3 8" xfId="732"/>
    <cellStyle name="Normal 2 2 2 3 8 2" xfId="2142"/>
    <cellStyle name="Normal 2 2 2 3 8 2 2" xfId="4692"/>
    <cellStyle name="Normal 2 2 2 3 8 2 2 2" xfId="12838"/>
    <cellStyle name="Normal 2 2 2 3 8 2 2 2 2" xfId="29134"/>
    <cellStyle name="Normal 2 2 2 3 8 2 2 3" xfId="20988"/>
    <cellStyle name="Normal 2 2 2 3 8 2 3" xfId="7441"/>
    <cellStyle name="Normal 2 2 2 3 8 2 3 2" xfId="15587"/>
    <cellStyle name="Normal 2 2 2 3 8 2 3 2 2" xfId="31883"/>
    <cellStyle name="Normal 2 2 2 3 8 2 3 3" xfId="23737"/>
    <cellStyle name="Normal 2 2 2 3 8 2 4" xfId="10288"/>
    <cellStyle name="Normal 2 2 2 3 8 2 4 2" xfId="26584"/>
    <cellStyle name="Normal 2 2 2 3 8 2 5" xfId="18438"/>
    <cellStyle name="Normal 2 2 2 3 8 3" xfId="3474"/>
    <cellStyle name="Normal 2 2 2 3 8 3 2" xfId="11620"/>
    <cellStyle name="Normal 2 2 2 3 8 3 2 2" xfId="27916"/>
    <cellStyle name="Normal 2 2 2 3 8 3 3" xfId="19770"/>
    <cellStyle name="Normal 2 2 2 3 8 4" xfId="6031"/>
    <cellStyle name="Normal 2 2 2 3 8 4 2" xfId="14177"/>
    <cellStyle name="Normal 2 2 2 3 8 4 2 2" xfId="30473"/>
    <cellStyle name="Normal 2 2 2 3 8 4 3" xfId="22327"/>
    <cellStyle name="Normal 2 2 2 3 8 5" xfId="8878"/>
    <cellStyle name="Normal 2 2 2 3 8 5 2" xfId="25174"/>
    <cellStyle name="Normal 2 2 2 3 8 6" xfId="17028"/>
    <cellStyle name="Normal 2 2 2 3 9" xfId="1437"/>
    <cellStyle name="Normal 2 2 2 3 9 2" xfId="4083"/>
    <cellStyle name="Normal 2 2 2 3 9 2 2" xfId="12229"/>
    <cellStyle name="Normal 2 2 2 3 9 2 2 2" xfId="28525"/>
    <cellStyle name="Normal 2 2 2 3 9 2 3" xfId="20379"/>
    <cellStyle name="Normal 2 2 2 3 9 3" xfId="6736"/>
    <cellStyle name="Normal 2 2 2 3 9 3 2" xfId="14882"/>
    <cellStyle name="Normal 2 2 2 3 9 3 2 2" xfId="31178"/>
    <cellStyle name="Normal 2 2 2 3 9 3 3" xfId="23032"/>
    <cellStyle name="Normal 2 2 2 3 9 4" xfId="9583"/>
    <cellStyle name="Normal 2 2 2 3 9 4 2" xfId="25879"/>
    <cellStyle name="Normal 2 2 2 3 9 5" xfId="17733"/>
    <cellStyle name="Normal 2 2 2 4" xfId="37"/>
    <cellStyle name="Normal 2 2 2 4 10" xfId="5337"/>
    <cellStyle name="Normal 2 2 2 4 10 2" xfId="13483"/>
    <cellStyle name="Normal 2 2 2 4 10 2 2" xfId="29779"/>
    <cellStyle name="Normal 2 2 2 4 10 3" xfId="21633"/>
    <cellStyle name="Normal 2 2 2 4 11" xfId="8184"/>
    <cellStyle name="Normal 2 2 2 4 11 2" xfId="24480"/>
    <cellStyle name="Normal 2 2 2 4 12" xfId="16334"/>
    <cellStyle name="Normal 2 2 2 4 2" xfId="81"/>
    <cellStyle name="Normal 2 2 2 4 2 10" xfId="8228"/>
    <cellStyle name="Normal 2 2 2 4 2 10 2" xfId="24524"/>
    <cellStyle name="Normal 2 2 2 4 2 11" xfId="16378"/>
    <cellStyle name="Normal 2 2 2 4 2 2" xfId="171"/>
    <cellStyle name="Normal 2 2 2 4 2 2 2" xfId="515"/>
    <cellStyle name="Normal 2 2 2 4 2 2 2 2" xfId="1221"/>
    <cellStyle name="Normal 2 2 2 4 2 2 2 2 2" xfId="2631"/>
    <cellStyle name="Normal 2 2 2 4 2 2 2 2 2 2" xfId="5107"/>
    <cellStyle name="Normal 2 2 2 4 2 2 2 2 2 2 2" xfId="13253"/>
    <cellStyle name="Normal 2 2 2 4 2 2 2 2 2 2 2 2" xfId="29549"/>
    <cellStyle name="Normal 2 2 2 4 2 2 2 2 2 2 3" xfId="21403"/>
    <cellStyle name="Normal 2 2 2 4 2 2 2 2 2 3" xfId="7930"/>
    <cellStyle name="Normal 2 2 2 4 2 2 2 2 2 3 2" xfId="16076"/>
    <cellStyle name="Normal 2 2 2 4 2 2 2 2 2 3 2 2" xfId="32372"/>
    <cellStyle name="Normal 2 2 2 4 2 2 2 2 2 3 3" xfId="24226"/>
    <cellStyle name="Normal 2 2 2 4 2 2 2 2 2 4" xfId="10777"/>
    <cellStyle name="Normal 2 2 2 4 2 2 2 2 2 4 2" xfId="27073"/>
    <cellStyle name="Normal 2 2 2 4 2 2 2 2 2 5" xfId="18927"/>
    <cellStyle name="Normal 2 2 2 4 2 2 2 2 3" xfId="3889"/>
    <cellStyle name="Normal 2 2 2 4 2 2 2 2 3 2" xfId="12035"/>
    <cellStyle name="Normal 2 2 2 4 2 2 2 2 3 2 2" xfId="28331"/>
    <cellStyle name="Normal 2 2 2 4 2 2 2 2 3 3" xfId="20185"/>
    <cellStyle name="Normal 2 2 2 4 2 2 2 2 4" xfId="6520"/>
    <cellStyle name="Normal 2 2 2 4 2 2 2 2 4 2" xfId="14666"/>
    <cellStyle name="Normal 2 2 2 4 2 2 2 2 4 2 2" xfId="30962"/>
    <cellStyle name="Normal 2 2 2 4 2 2 2 2 4 3" xfId="22816"/>
    <cellStyle name="Normal 2 2 2 4 2 2 2 2 5" xfId="9367"/>
    <cellStyle name="Normal 2 2 2 4 2 2 2 2 5 2" xfId="25663"/>
    <cellStyle name="Normal 2 2 2 4 2 2 2 2 6" xfId="17517"/>
    <cellStyle name="Normal 2 2 2 4 2 2 2 3" xfId="1926"/>
    <cellStyle name="Normal 2 2 2 4 2 2 2 3 2" xfId="4498"/>
    <cellStyle name="Normal 2 2 2 4 2 2 2 3 2 2" xfId="12644"/>
    <cellStyle name="Normal 2 2 2 4 2 2 2 3 2 2 2" xfId="28940"/>
    <cellStyle name="Normal 2 2 2 4 2 2 2 3 2 3" xfId="20794"/>
    <cellStyle name="Normal 2 2 2 4 2 2 2 3 3" xfId="7225"/>
    <cellStyle name="Normal 2 2 2 4 2 2 2 3 3 2" xfId="15371"/>
    <cellStyle name="Normal 2 2 2 4 2 2 2 3 3 2 2" xfId="31667"/>
    <cellStyle name="Normal 2 2 2 4 2 2 2 3 3 3" xfId="23521"/>
    <cellStyle name="Normal 2 2 2 4 2 2 2 3 4" xfId="10072"/>
    <cellStyle name="Normal 2 2 2 4 2 2 2 3 4 2" xfId="26368"/>
    <cellStyle name="Normal 2 2 2 4 2 2 2 3 5" xfId="18222"/>
    <cellStyle name="Normal 2 2 2 4 2 2 2 4" xfId="3280"/>
    <cellStyle name="Normal 2 2 2 4 2 2 2 4 2" xfId="11426"/>
    <cellStyle name="Normal 2 2 2 4 2 2 2 4 2 2" xfId="27722"/>
    <cellStyle name="Normal 2 2 2 4 2 2 2 4 3" xfId="19576"/>
    <cellStyle name="Normal 2 2 2 4 2 2 2 5" xfId="5815"/>
    <cellStyle name="Normal 2 2 2 4 2 2 2 5 2" xfId="13961"/>
    <cellStyle name="Normal 2 2 2 4 2 2 2 5 2 2" xfId="30257"/>
    <cellStyle name="Normal 2 2 2 4 2 2 2 5 3" xfId="22111"/>
    <cellStyle name="Normal 2 2 2 4 2 2 2 6" xfId="8662"/>
    <cellStyle name="Normal 2 2 2 4 2 2 2 6 2" xfId="24958"/>
    <cellStyle name="Normal 2 2 2 4 2 2 2 7" xfId="16812"/>
    <cellStyle name="Normal 2 2 2 4 2 2 3" xfId="877"/>
    <cellStyle name="Normal 2 2 2 4 2 2 3 2" xfId="2287"/>
    <cellStyle name="Normal 2 2 2 4 2 2 3 2 2" xfId="4811"/>
    <cellStyle name="Normal 2 2 2 4 2 2 3 2 2 2" xfId="12957"/>
    <cellStyle name="Normal 2 2 2 4 2 2 3 2 2 2 2" xfId="29253"/>
    <cellStyle name="Normal 2 2 2 4 2 2 3 2 2 3" xfId="21107"/>
    <cellStyle name="Normal 2 2 2 4 2 2 3 2 3" xfId="7586"/>
    <cellStyle name="Normal 2 2 2 4 2 2 3 2 3 2" xfId="15732"/>
    <cellStyle name="Normal 2 2 2 4 2 2 3 2 3 2 2" xfId="32028"/>
    <cellStyle name="Normal 2 2 2 4 2 2 3 2 3 3" xfId="23882"/>
    <cellStyle name="Normal 2 2 2 4 2 2 3 2 4" xfId="10433"/>
    <cellStyle name="Normal 2 2 2 4 2 2 3 2 4 2" xfId="26729"/>
    <cellStyle name="Normal 2 2 2 4 2 2 3 2 5" xfId="18583"/>
    <cellStyle name="Normal 2 2 2 4 2 2 3 3" xfId="3593"/>
    <cellStyle name="Normal 2 2 2 4 2 2 3 3 2" xfId="11739"/>
    <cellStyle name="Normal 2 2 2 4 2 2 3 3 2 2" xfId="28035"/>
    <cellStyle name="Normal 2 2 2 4 2 2 3 3 3" xfId="19889"/>
    <cellStyle name="Normal 2 2 2 4 2 2 3 4" xfId="6176"/>
    <cellStyle name="Normal 2 2 2 4 2 2 3 4 2" xfId="14322"/>
    <cellStyle name="Normal 2 2 2 4 2 2 3 4 2 2" xfId="30618"/>
    <cellStyle name="Normal 2 2 2 4 2 2 3 4 3" xfId="22472"/>
    <cellStyle name="Normal 2 2 2 4 2 2 3 5" xfId="9023"/>
    <cellStyle name="Normal 2 2 2 4 2 2 3 5 2" xfId="25319"/>
    <cellStyle name="Normal 2 2 2 4 2 2 3 6" xfId="17173"/>
    <cellStyle name="Normal 2 2 2 4 2 2 4" xfId="1582"/>
    <cellStyle name="Normal 2 2 2 4 2 2 4 2" xfId="4202"/>
    <cellStyle name="Normal 2 2 2 4 2 2 4 2 2" xfId="12348"/>
    <cellStyle name="Normal 2 2 2 4 2 2 4 2 2 2" xfId="28644"/>
    <cellStyle name="Normal 2 2 2 4 2 2 4 2 3" xfId="20498"/>
    <cellStyle name="Normal 2 2 2 4 2 2 4 3" xfId="6881"/>
    <cellStyle name="Normal 2 2 2 4 2 2 4 3 2" xfId="15027"/>
    <cellStyle name="Normal 2 2 2 4 2 2 4 3 2 2" xfId="31323"/>
    <cellStyle name="Normal 2 2 2 4 2 2 4 3 3" xfId="23177"/>
    <cellStyle name="Normal 2 2 2 4 2 2 4 4" xfId="9728"/>
    <cellStyle name="Normal 2 2 2 4 2 2 4 4 2" xfId="26024"/>
    <cellStyle name="Normal 2 2 2 4 2 2 4 5" xfId="17878"/>
    <cellStyle name="Normal 2 2 2 4 2 2 5" xfId="2984"/>
    <cellStyle name="Normal 2 2 2 4 2 2 5 2" xfId="11130"/>
    <cellStyle name="Normal 2 2 2 4 2 2 5 2 2" xfId="27426"/>
    <cellStyle name="Normal 2 2 2 4 2 2 5 3" xfId="19280"/>
    <cellStyle name="Normal 2 2 2 4 2 2 6" xfId="5471"/>
    <cellStyle name="Normal 2 2 2 4 2 2 6 2" xfId="13617"/>
    <cellStyle name="Normal 2 2 2 4 2 2 6 2 2" xfId="29913"/>
    <cellStyle name="Normal 2 2 2 4 2 2 6 3" xfId="21767"/>
    <cellStyle name="Normal 2 2 2 4 2 2 7" xfId="8318"/>
    <cellStyle name="Normal 2 2 2 4 2 2 7 2" xfId="24614"/>
    <cellStyle name="Normal 2 2 2 4 2 2 8" xfId="16468"/>
    <cellStyle name="Normal 2 2 2 4 2 3" xfId="247"/>
    <cellStyle name="Normal 2 2 2 4 2 3 2" xfId="591"/>
    <cellStyle name="Normal 2 2 2 4 2 3 2 2" xfId="1297"/>
    <cellStyle name="Normal 2 2 2 4 2 3 2 2 2" xfId="2707"/>
    <cellStyle name="Normal 2 2 2 4 2 3 2 2 2 2" xfId="5181"/>
    <cellStyle name="Normal 2 2 2 4 2 3 2 2 2 2 2" xfId="13327"/>
    <cellStyle name="Normal 2 2 2 4 2 3 2 2 2 2 2 2" xfId="29623"/>
    <cellStyle name="Normal 2 2 2 4 2 3 2 2 2 2 3" xfId="21477"/>
    <cellStyle name="Normal 2 2 2 4 2 3 2 2 2 3" xfId="8006"/>
    <cellStyle name="Normal 2 2 2 4 2 3 2 2 2 3 2" xfId="16152"/>
    <cellStyle name="Normal 2 2 2 4 2 3 2 2 2 3 2 2" xfId="32448"/>
    <cellStyle name="Normal 2 2 2 4 2 3 2 2 2 3 3" xfId="24302"/>
    <cellStyle name="Normal 2 2 2 4 2 3 2 2 2 4" xfId="10853"/>
    <cellStyle name="Normal 2 2 2 4 2 3 2 2 2 4 2" xfId="27149"/>
    <cellStyle name="Normal 2 2 2 4 2 3 2 2 2 5" xfId="19003"/>
    <cellStyle name="Normal 2 2 2 4 2 3 2 2 3" xfId="3963"/>
    <cellStyle name="Normal 2 2 2 4 2 3 2 2 3 2" xfId="12109"/>
    <cellStyle name="Normal 2 2 2 4 2 3 2 2 3 2 2" xfId="28405"/>
    <cellStyle name="Normal 2 2 2 4 2 3 2 2 3 3" xfId="20259"/>
    <cellStyle name="Normal 2 2 2 4 2 3 2 2 4" xfId="6596"/>
    <cellStyle name="Normal 2 2 2 4 2 3 2 2 4 2" xfId="14742"/>
    <cellStyle name="Normal 2 2 2 4 2 3 2 2 4 2 2" xfId="31038"/>
    <cellStyle name="Normal 2 2 2 4 2 3 2 2 4 3" xfId="22892"/>
    <cellStyle name="Normal 2 2 2 4 2 3 2 2 5" xfId="9443"/>
    <cellStyle name="Normal 2 2 2 4 2 3 2 2 5 2" xfId="25739"/>
    <cellStyle name="Normal 2 2 2 4 2 3 2 2 6" xfId="17593"/>
    <cellStyle name="Normal 2 2 2 4 2 3 2 3" xfId="2002"/>
    <cellStyle name="Normal 2 2 2 4 2 3 2 3 2" xfId="4572"/>
    <cellStyle name="Normal 2 2 2 4 2 3 2 3 2 2" xfId="12718"/>
    <cellStyle name="Normal 2 2 2 4 2 3 2 3 2 2 2" xfId="29014"/>
    <cellStyle name="Normal 2 2 2 4 2 3 2 3 2 3" xfId="20868"/>
    <cellStyle name="Normal 2 2 2 4 2 3 2 3 3" xfId="7301"/>
    <cellStyle name="Normal 2 2 2 4 2 3 2 3 3 2" xfId="15447"/>
    <cellStyle name="Normal 2 2 2 4 2 3 2 3 3 2 2" xfId="31743"/>
    <cellStyle name="Normal 2 2 2 4 2 3 2 3 3 3" xfId="23597"/>
    <cellStyle name="Normal 2 2 2 4 2 3 2 3 4" xfId="10148"/>
    <cellStyle name="Normal 2 2 2 4 2 3 2 3 4 2" xfId="26444"/>
    <cellStyle name="Normal 2 2 2 4 2 3 2 3 5" xfId="18298"/>
    <cellStyle name="Normal 2 2 2 4 2 3 2 4" xfId="3354"/>
    <cellStyle name="Normal 2 2 2 4 2 3 2 4 2" xfId="11500"/>
    <cellStyle name="Normal 2 2 2 4 2 3 2 4 2 2" xfId="27796"/>
    <cellStyle name="Normal 2 2 2 4 2 3 2 4 3" xfId="19650"/>
    <cellStyle name="Normal 2 2 2 4 2 3 2 5" xfId="5891"/>
    <cellStyle name="Normal 2 2 2 4 2 3 2 5 2" xfId="14037"/>
    <cellStyle name="Normal 2 2 2 4 2 3 2 5 2 2" xfId="30333"/>
    <cellStyle name="Normal 2 2 2 4 2 3 2 5 3" xfId="22187"/>
    <cellStyle name="Normal 2 2 2 4 2 3 2 6" xfId="8738"/>
    <cellStyle name="Normal 2 2 2 4 2 3 2 6 2" xfId="25034"/>
    <cellStyle name="Normal 2 2 2 4 2 3 2 7" xfId="16888"/>
    <cellStyle name="Normal 2 2 2 4 2 3 3" xfId="953"/>
    <cellStyle name="Normal 2 2 2 4 2 3 3 2" xfId="2363"/>
    <cellStyle name="Normal 2 2 2 4 2 3 3 2 2" xfId="4885"/>
    <cellStyle name="Normal 2 2 2 4 2 3 3 2 2 2" xfId="13031"/>
    <cellStyle name="Normal 2 2 2 4 2 3 3 2 2 2 2" xfId="29327"/>
    <cellStyle name="Normal 2 2 2 4 2 3 3 2 2 3" xfId="21181"/>
    <cellStyle name="Normal 2 2 2 4 2 3 3 2 3" xfId="7662"/>
    <cellStyle name="Normal 2 2 2 4 2 3 3 2 3 2" xfId="15808"/>
    <cellStyle name="Normal 2 2 2 4 2 3 3 2 3 2 2" xfId="32104"/>
    <cellStyle name="Normal 2 2 2 4 2 3 3 2 3 3" xfId="23958"/>
    <cellStyle name="Normal 2 2 2 4 2 3 3 2 4" xfId="10509"/>
    <cellStyle name="Normal 2 2 2 4 2 3 3 2 4 2" xfId="26805"/>
    <cellStyle name="Normal 2 2 2 4 2 3 3 2 5" xfId="18659"/>
    <cellStyle name="Normal 2 2 2 4 2 3 3 3" xfId="3667"/>
    <cellStyle name="Normal 2 2 2 4 2 3 3 3 2" xfId="11813"/>
    <cellStyle name="Normal 2 2 2 4 2 3 3 3 2 2" xfId="28109"/>
    <cellStyle name="Normal 2 2 2 4 2 3 3 3 3" xfId="19963"/>
    <cellStyle name="Normal 2 2 2 4 2 3 3 4" xfId="6252"/>
    <cellStyle name="Normal 2 2 2 4 2 3 3 4 2" xfId="14398"/>
    <cellStyle name="Normal 2 2 2 4 2 3 3 4 2 2" xfId="30694"/>
    <cellStyle name="Normal 2 2 2 4 2 3 3 4 3" xfId="22548"/>
    <cellStyle name="Normal 2 2 2 4 2 3 3 5" xfId="9099"/>
    <cellStyle name="Normal 2 2 2 4 2 3 3 5 2" xfId="25395"/>
    <cellStyle name="Normal 2 2 2 4 2 3 3 6" xfId="17249"/>
    <cellStyle name="Normal 2 2 2 4 2 3 4" xfId="1658"/>
    <cellStyle name="Normal 2 2 2 4 2 3 4 2" xfId="4276"/>
    <cellStyle name="Normal 2 2 2 4 2 3 4 2 2" xfId="12422"/>
    <cellStyle name="Normal 2 2 2 4 2 3 4 2 2 2" xfId="28718"/>
    <cellStyle name="Normal 2 2 2 4 2 3 4 2 3" xfId="20572"/>
    <cellStyle name="Normal 2 2 2 4 2 3 4 3" xfId="6957"/>
    <cellStyle name="Normal 2 2 2 4 2 3 4 3 2" xfId="15103"/>
    <cellStyle name="Normal 2 2 2 4 2 3 4 3 2 2" xfId="31399"/>
    <cellStyle name="Normal 2 2 2 4 2 3 4 3 3" xfId="23253"/>
    <cellStyle name="Normal 2 2 2 4 2 3 4 4" xfId="9804"/>
    <cellStyle name="Normal 2 2 2 4 2 3 4 4 2" xfId="26100"/>
    <cellStyle name="Normal 2 2 2 4 2 3 4 5" xfId="17954"/>
    <cellStyle name="Normal 2 2 2 4 2 3 5" xfId="3058"/>
    <cellStyle name="Normal 2 2 2 4 2 3 5 2" xfId="11204"/>
    <cellStyle name="Normal 2 2 2 4 2 3 5 2 2" xfId="27500"/>
    <cellStyle name="Normal 2 2 2 4 2 3 5 3" xfId="19354"/>
    <cellStyle name="Normal 2 2 2 4 2 3 6" xfId="5547"/>
    <cellStyle name="Normal 2 2 2 4 2 3 6 2" xfId="13693"/>
    <cellStyle name="Normal 2 2 2 4 2 3 6 2 2" xfId="29989"/>
    <cellStyle name="Normal 2 2 2 4 2 3 6 3" xfId="21843"/>
    <cellStyle name="Normal 2 2 2 4 2 3 7" xfId="8394"/>
    <cellStyle name="Normal 2 2 2 4 2 3 7 2" xfId="24690"/>
    <cellStyle name="Normal 2 2 2 4 2 3 8" xfId="16544"/>
    <cellStyle name="Normal 2 2 2 4 2 4" xfId="335"/>
    <cellStyle name="Normal 2 2 2 4 2 4 2" xfId="679"/>
    <cellStyle name="Normal 2 2 2 4 2 4 2 2" xfId="1385"/>
    <cellStyle name="Normal 2 2 2 4 2 4 2 2 2" xfId="2795"/>
    <cellStyle name="Normal 2 2 2 4 2 4 2 2 2 2" xfId="5255"/>
    <cellStyle name="Normal 2 2 2 4 2 4 2 2 2 2 2" xfId="13401"/>
    <cellStyle name="Normal 2 2 2 4 2 4 2 2 2 2 2 2" xfId="29697"/>
    <cellStyle name="Normal 2 2 2 4 2 4 2 2 2 2 3" xfId="21551"/>
    <cellStyle name="Normal 2 2 2 4 2 4 2 2 2 3" xfId="8094"/>
    <cellStyle name="Normal 2 2 2 4 2 4 2 2 2 3 2" xfId="16240"/>
    <cellStyle name="Normal 2 2 2 4 2 4 2 2 2 3 2 2" xfId="32536"/>
    <cellStyle name="Normal 2 2 2 4 2 4 2 2 2 3 3" xfId="24390"/>
    <cellStyle name="Normal 2 2 2 4 2 4 2 2 2 4" xfId="10941"/>
    <cellStyle name="Normal 2 2 2 4 2 4 2 2 2 4 2" xfId="27237"/>
    <cellStyle name="Normal 2 2 2 4 2 4 2 2 2 5" xfId="19091"/>
    <cellStyle name="Normal 2 2 2 4 2 4 2 2 3" xfId="4037"/>
    <cellStyle name="Normal 2 2 2 4 2 4 2 2 3 2" xfId="12183"/>
    <cellStyle name="Normal 2 2 2 4 2 4 2 2 3 2 2" xfId="28479"/>
    <cellStyle name="Normal 2 2 2 4 2 4 2 2 3 3" xfId="20333"/>
    <cellStyle name="Normal 2 2 2 4 2 4 2 2 4" xfId="6684"/>
    <cellStyle name="Normal 2 2 2 4 2 4 2 2 4 2" xfId="14830"/>
    <cellStyle name="Normal 2 2 2 4 2 4 2 2 4 2 2" xfId="31126"/>
    <cellStyle name="Normal 2 2 2 4 2 4 2 2 4 3" xfId="22980"/>
    <cellStyle name="Normal 2 2 2 4 2 4 2 2 5" xfId="9531"/>
    <cellStyle name="Normal 2 2 2 4 2 4 2 2 5 2" xfId="25827"/>
    <cellStyle name="Normal 2 2 2 4 2 4 2 2 6" xfId="17681"/>
    <cellStyle name="Normal 2 2 2 4 2 4 2 3" xfId="2090"/>
    <cellStyle name="Normal 2 2 2 4 2 4 2 3 2" xfId="4646"/>
    <cellStyle name="Normal 2 2 2 4 2 4 2 3 2 2" xfId="12792"/>
    <cellStyle name="Normal 2 2 2 4 2 4 2 3 2 2 2" xfId="29088"/>
    <cellStyle name="Normal 2 2 2 4 2 4 2 3 2 3" xfId="20942"/>
    <cellStyle name="Normal 2 2 2 4 2 4 2 3 3" xfId="7389"/>
    <cellStyle name="Normal 2 2 2 4 2 4 2 3 3 2" xfId="15535"/>
    <cellStyle name="Normal 2 2 2 4 2 4 2 3 3 2 2" xfId="31831"/>
    <cellStyle name="Normal 2 2 2 4 2 4 2 3 3 3" xfId="23685"/>
    <cellStyle name="Normal 2 2 2 4 2 4 2 3 4" xfId="10236"/>
    <cellStyle name="Normal 2 2 2 4 2 4 2 3 4 2" xfId="26532"/>
    <cellStyle name="Normal 2 2 2 4 2 4 2 3 5" xfId="18386"/>
    <cellStyle name="Normal 2 2 2 4 2 4 2 4" xfId="3428"/>
    <cellStyle name="Normal 2 2 2 4 2 4 2 4 2" xfId="11574"/>
    <cellStyle name="Normal 2 2 2 4 2 4 2 4 2 2" xfId="27870"/>
    <cellStyle name="Normal 2 2 2 4 2 4 2 4 3" xfId="19724"/>
    <cellStyle name="Normal 2 2 2 4 2 4 2 5" xfId="5979"/>
    <cellStyle name="Normal 2 2 2 4 2 4 2 5 2" xfId="14125"/>
    <cellStyle name="Normal 2 2 2 4 2 4 2 5 2 2" xfId="30421"/>
    <cellStyle name="Normal 2 2 2 4 2 4 2 5 3" xfId="22275"/>
    <cellStyle name="Normal 2 2 2 4 2 4 2 6" xfId="8826"/>
    <cellStyle name="Normal 2 2 2 4 2 4 2 6 2" xfId="25122"/>
    <cellStyle name="Normal 2 2 2 4 2 4 2 7" xfId="16976"/>
    <cellStyle name="Normal 2 2 2 4 2 4 3" xfId="1041"/>
    <cellStyle name="Normal 2 2 2 4 2 4 3 2" xfId="2451"/>
    <cellStyle name="Normal 2 2 2 4 2 4 3 2 2" xfId="4959"/>
    <cellStyle name="Normal 2 2 2 4 2 4 3 2 2 2" xfId="13105"/>
    <cellStyle name="Normal 2 2 2 4 2 4 3 2 2 2 2" xfId="29401"/>
    <cellStyle name="Normal 2 2 2 4 2 4 3 2 2 3" xfId="21255"/>
    <cellStyle name="Normal 2 2 2 4 2 4 3 2 3" xfId="7750"/>
    <cellStyle name="Normal 2 2 2 4 2 4 3 2 3 2" xfId="15896"/>
    <cellStyle name="Normal 2 2 2 4 2 4 3 2 3 2 2" xfId="32192"/>
    <cellStyle name="Normal 2 2 2 4 2 4 3 2 3 3" xfId="24046"/>
    <cellStyle name="Normal 2 2 2 4 2 4 3 2 4" xfId="10597"/>
    <cellStyle name="Normal 2 2 2 4 2 4 3 2 4 2" xfId="26893"/>
    <cellStyle name="Normal 2 2 2 4 2 4 3 2 5" xfId="18747"/>
    <cellStyle name="Normal 2 2 2 4 2 4 3 3" xfId="3741"/>
    <cellStyle name="Normal 2 2 2 4 2 4 3 3 2" xfId="11887"/>
    <cellStyle name="Normal 2 2 2 4 2 4 3 3 2 2" xfId="28183"/>
    <cellStyle name="Normal 2 2 2 4 2 4 3 3 3" xfId="20037"/>
    <cellStyle name="Normal 2 2 2 4 2 4 3 4" xfId="6340"/>
    <cellStyle name="Normal 2 2 2 4 2 4 3 4 2" xfId="14486"/>
    <cellStyle name="Normal 2 2 2 4 2 4 3 4 2 2" xfId="30782"/>
    <cellStyle name="Normal 2 2 2 4 2 4 3 4 3" xfId="22636"/>
    <cellStyle name="Normal 2 2 2 4 2 4 3 5" xfId="9187"/>
    <cellStyle name="Normal 2 2 2 4 2 4 3 5 2" xfId="25483"/>
    <cellStyle name="Normal 2 2 2 4 2 4 3 6" xfId="17337"/>
    <cellStyle name="Normal 2 2 2 4 2 4 4" xfId="1746"/>
    <cellStyle name="Normal 2 2 2 4 2 4 4 2" xfId="4350"/>
    <cellStyle name="Normal 2 2 2 4 2 4 4 2 2" xfId="12496"/>
    <cellStyle name="Normal 2 2 2 4 2 4 4 2 2 2" xfId="28792"/>
    <cellStyle name="Normal 2 2 2 4 2 4 4 2 3" xfId="20646"/>
    <cellStyle name="Normal 2 2 2 4 2 4 4 3" xfId="7045"/>
    <cellStyle name="Normal 2 2 2 4 2 4 4 3 2" xfId="15191"/>
    <cellStyle name="Normal 2 2 2 4 2 4 4 3 2 2" xfId="31487"/>
    <cellStyle name="Normal 2 2 2 4 2 4 4 3 3" xfId="23341"/>
    <cellStyle name="Normal 2 2 2 4 2 4 4 4" xfId="9892"/>
    <cellStyle name="Normal 2 2 2 4 2 4 4 4 2" xfId="26188"/>
    <cellStyle name="Normal 2 2 2 4 2 4 4 5" xfId="18042"/>
    <cellStyle name="Normal 2 2 2 4 2 4 5" xfId="3132"/>
    <cellStyle name="Normal 2 2 2 4 2 4 5 2" xfId="11278"/>
    <cellStyle name="Normal 2 2 2 4 2 4 5 2 2" xfId="27574"/>
    <cellStyle name="Normal 2 2 2 4 2 4 5 3" xfId="19428"/>
    <cellStyle name="Normal 2 2 2 4 2 4 6" xfId="5635"/>
    <cellStyle name="Normal 2 2 2 4 2 4 6 2" xfId="13781"/>
    <cellStyle name="Normal 2 2 2 4 2 4 6 2 2" xfId="30077"/>
    <cellStyle name="Normal 2 2 2 4 2 4 6 3" xfId="21931"/>
    <cellStyle name="Normal 2 2 2 4 2 4 7" xfId="8482"/>
    <cellStyle name="Normal 2 2 2 4 2 4 7 2" xfId="24778"/>
    <cellStyle name="Normal 2 2 2 4 2 4 8" xfId="16632"/>
    <cellStyle name="Normal 2 2 2 4 2 5" xfId="425"/>
    <cellStyle name="Normal 2 2 2 4 2 5 2" xfId="1131"/>
    <cellStyle name="Normal 2 2 2 4 2 5 2 2" xfId="2541"/>
    <cellStyle name="Normal 2 2 2 4 2 5 2 2 2" xfId="5033"/>
    <cellStyle name="Normal 2 2 2 4 2 5 2 2 2 2" xfId="13179"/>
    <cellStyle name="Normal 2 2 2 4 2 5 2 2 2 2 2" xfId="29475"/>
    <cellStyle name="Normal 2 2 2 4 2 5 2 2 2 3" xfId="21329"/>
    <cellStyle name="Normal 2 2 2 4 2 5 2 2 3" xfId="7840"/>
    <cellStyle name="Normal 2 2 2 4 2 5 2 2 3 2" xfId="15986"/>
    <cellStyle name="Normal 2 2 2 4 2 5 2 2 3 2 2" xfId="32282"/>
    <cellStyle name="Normal 2 2 2 4 2 5 2 2 3 3" xfId="24136"/>
    <cellStyle name="Normal 2 2 2 4 2 5 2 2 4" xfId="10687"/>
    <cellStyle name="Normal 2 2 2 4 2 5 2 2 4 2" xfId="26983"/>
    <cellStyle name="Normal 2 2 2 4 2 5 2 2 5" xfId="18837"/>
    <cellStyle name="Normal 2 2 2 4 2 5 2 3" xfId="3815"/>
    <cellStyle name="Normal 2 2 2 4 2 5 2 3 2" xfId="11961"/>
    <cellStyle name="Normal 2 2 2 4 2 5 2 3 2 2" xfId="28257"/>
    <cellStyle name="Normal 2 2 2 4 2 5 2 3 3" xfId="20111"/>
    <cellStyle name="Normal 2 2 2 4 2 5 2 4" xfId="6430"/>
    <cellStyle name="Normal 2 2 2 4 2 5 2 4 2" xfId="14576"/>
    <cellStyle name="Normal 2 2 2 4 2 5 2 4 2 2" xfId="30872"/>
    <cellStyle name="Normal 2 2 2 4 2 5 2 4 3" xfId="22726"/>
    <cellStyle name="Normal 2 2 2 4 2 5 2 5" xfId="9277"/>
    <cellStyle name="Normal 2 2 2 4 2 5 2 5 2" xfId="25573"/>
    <cellStyle name="Normal 2 2 2 4 2 5 2 6" xfId="17427"/>
    <cellStyle name="Normal 2 2 2 4 2 5 3" xfId="1836"/>
    <cellStyle name="Normal 2 2 2 4 2 5 3 2" xfId="4424"/>
    <cellStyle name="Normal 2 2 2 4 2 5 3 2 2" xfId="12570"/>
    <cellStyle name="Normal 2 2 2 4 2 5 3 2 2 2" xfId="28866"/>
    <cellStyle name="Normal 2 2 2 4 2 5 3 2 3" xfId="20720"/>
    <cellStyle name="Normal 2 2 2 4 2 5 3 3" xfId="7135"/>
    <cellStyle name="Normal 2 2 2 4 2 5 3 3 2" xfId="15281"/>
    <cellStyle name="Normal 2 2 2 4 2 5 3 3 2 2" xfId="31577"/>
    <cellStyle name="Normal 2 2 2 4 2 5 3 3 3" xfId="23431"/>
    <cellStyle name="Normal 2 2 2 4 2 5 3 4" xfId="9982"/>
    <cellStyle name="Normal 2 2 2 4 2 5 3 4 2" xfId="26278"/>
    <cellStyle name="Normal 2 2 2 4 2 5 3 5" xfId="18132"/>
    <cellStyle name="Normal 2 2 2 4 2 5 4" xfId="3206"/>
    <cellStyle name="Normal 2 2 2 4 2 5 4 2" xfId="11352"/>
    <cellStyle name="Normal 2 2 2 4 2 5 4 2 2" xfId="27648"/>
    <cellStyle name="Normal 2 2 2 4 2 5 4 3" xfId="19502"/>
    <cellStyle name="Normal 2 2 2 4 2 5 5" xfId="5725"/>
    <cellStyle name="Normal 2 2 2 4 2 5 5 2" xfId="13871"/>
    <cellStyle name="Normal 2 2 2 4 2 5 5 2 2" xfId="30167"/>
    <cellStyle name="Normal 2 2 2 4 2 5 5 3" xfId="22021"/>
    <cellStyle name="Normal 2 2 2 4 2 5 6" xfId="8572"/>
    <cellStyle name="Normal 2 2 2 4 2 5 6 2" xfId="24868"/>
    <cellStyle name="Normal 2 2 2 4 2 5 7" xfId="16722"/>
    <cellStyle name="Normal 2 2 2 4 2 6" xfId="787"/>
    <cellStyle name="Normal 2 2 2 4 2 6 2" xfId="2197"/>
    <cellStyle name="Normal 2 2 2 4 2 6 2 2" xfId="4737"/>
    <cellStyle name="Normal 2 2 2 4 2 6 2 2 2" xfId="12883"/>
    <cellStyle name="Normal 2 2 2 4 2 6 2 2 2 2" xfId="29179"/>
    <cellStyle name="Normal 2 2 2 4 2 6 2 2 3" xfId="21033"/>
    <cellStyle name="Normal 2 2 2 4 2 6 2 3" xfId="7496"/>
    <cellStyle name="Normal 2 2 2 4 2 6 2 3 2" xfId="15642"/>
    <cellStyle name="Normal 2 2 2 4 2 6 2 3 2 2" xfId="31938"/>
    <cellStyle name="Normal 2 2 2 4 2 6 2 3 3" xfId="23792"/>
    <cellStyle name="Normal 2 2 2 4 2 6 2 4" xfId="10343"/>
    <cellStyle name="Normal 2 2 2 4 2 6 2 4 2" xfId="26639"/>
    <cellStyle name="Normal 2 2 2 4 2 6 2 5" xfId="18493"/>
    <cellStyle name="Normal 2 2 2 4 2 6 3" xfId="3519"/>
    <cellStyle name="Normal 2 2 2 4 2 6 3 2" xfId="11665"/>
    <cellStyle name="Normal 2 2 2 4 2 6 3 2 2" xfId="27961"/>
    <cellStyle name="Normal 2 2 2 4 2 6 3 3" xfId="19815"/>
    <cellStyle name="Normal 2 2 2 4 2 6 4" xfId="6086"/>
    <cellStyle name="Normal 2 2 2 4 2 6 4 2" xfId="14232"/>
    <cellStyle name="Normal 2 2 2 4 2 6 4 2 2" xfId="30528"/>
    <cellStyle name="Normal 2 2 2 4 2 6 4 3" xfId="22382"/>
    <cellStyle name="Normal 2 2 2 4 2 6 5" xfId="8933"/>
    <cellStyle name="Normal 2 2 2 4 2 6 5 2" xfId="25229"/>
    <cellStyle name="Normal 2 2 2 4 2 6 6" xfId="17083"/>
    <cellStyle name="Normal 2 2 2 4 2 7" xfId="1492"/>
    <cellStyle name="Normal 2 2 2 4 2 7 2" xfId="4128"/>
    <cellStyle name="Normal 2 2 2 4 2 7 2 2" xfId="12274"/>
    <cellStyle name="Normal 2 2 2 4 2 7 2 2 2" xfId="28570"/>
    <cellStyle name="Normal 2 2 2 4 2 7 2 3" xfId="20424"/>
    <cellStyle name="Normal 2 2 2 4 2 7 3" xfId="6791"/>
    <cellStyle name="Normal 2 2 2 4 2 7 3 2" xfId="14937"/>
    <cellStyle name="Normal 2 2 2 4 2 7 3 2 2" xfId="31233"/>
    <cellStyle name="Normal 2 2 2 4 2 7 3 3" xfId="23087"/>
    <cellStyle name="Normal 2 2 2 4 2 7 4" xfId="9638"/>
    <cellStyle name="Normal 2 2 2 4 2 7 4 2" xfId="25934"/>
    <cellStyle name="Normal 2 2 2 4 2 7 5" xfId="17788"/>
    <cellStyle name="Normal 2 2 2 4 2 8" xfId="2910"/>
    <cellStyle name="Normal 2 2 2 4 2 8 2" xfId="11056"/>
    <cellStyle name="Normal 2 2 2 4 2 8 2 2" xfId="27352"/>
    <cellStyle name="Normal 2 2 2 4 2 8 3" xfId="19206"/>
    <cellStyle name="Normal 2 2 2 4 2 9" xfId="5381"/>
    <cellStyle name="Normal 2 2 2 4 2 9 2" xfId="13527"/>
    <cellStyle name="Normal 2 2 2 4 2 9 2 2" xfId="29823"/>
    <cellStyle name="Normal 2 2 2 4 2 9 3" xfId="21677"/>
    <cellStyle name="Normal 2 2 2 4 3" xfId="127"/>
    <cellStyle name="Normal 2 2 2 4 3 2" xfId="471"/>
    <cellStyle name="Normal 2 2 2 4 3 2 2" xfId="1177"/>
    <cellStyle name="Normal 2 2 2 4 3 2 2 2" xfId="2587"/>
    <cellStyle name="Normal 2 2 2 4 3 2 2 2 2" xfId="5071"/>
    <cellStyle name="Normal 2 2 2 4 3 2 2 2 2 2" xfId="13217"/>
    <cellStyle name="Normal 2 2 2 4 3 2 2 2 2 2 2" xfId="29513"/>
    <cellStyle name="Normal 2 2 2 4 3 2 2 2 2 3" xfId="21367"/>
    <cellStyle name="Normal 2 2 2 4 3 2 2 2 3" xfId="7886"/>
    <cellStyle name="Normal 2 2 2 4 3 2 2 2 3 2" xfId="16032"/>
    <cellStyle name="Normal 2 2 2 4 3 2 2 2 3 2 2" xfId="32328"/>
    <cellStyle name="Normal 2 2 2 4 3 2 2 2 3 3" xfId="24182"/>
    <cellStyle name="Normal 2 2 2 4 3 2 2 2 4" xfId="10733"/>
    <cellStyle name="Normal 2 2 2 4 3 2 2 2 4 2" xfId="27029"/>
    <cellStyle name="Normal 2 2 2 4 3 2 2 2 5" xfId="18883"/>
    <cellStyle name="Normal 2 2 2 4 3 2 2 3" xfId="3853"/>
    <cellStyle name="Normal 2 2 2 4 3 2 2 3 2" xfId="11999"/>
    <cellStyle name="Normal 2 2 2 4 3 2 2 3 2 2" xfId="28295"/>
    <cellStyle name="Normal 2 2 2 4 3 2 2 3 3" xfId="20149"/>
    <cellStyle name="Normal 2 2 2 4 3 2 2 4" xfId="6476"/>
    <cellStyle name="Normal 2 2 2 4 3 2 2 4 2" xfId="14622"/>
    <cellStyle name="Normal 2 2 2 4 3 2 2 4 2 2" xfId="30918"/>
    <cellStyle name="Normal 2 2 2 4 3 2 2 4 3" xfId="22772"/>
    <cellStyle name="Normal 2 2 2 4 3 2 2 5" xfId="9323"/>
    <cellStyle name="Normal 2 2 2 4 3 2 2 5 2" xfId="25619"/>
    <cellStyle name="Normal 2 2 2 4 3 2 2 6" xfId="17473"/>
    <cellStyle name="Normal 2 2 2 4 3 2 3" xfId="1882"/>
    <cellStyle name="Normal 2 2 2 4 3 2 3 2" xfId="4462"/>
    <cellStyle name="Normal 2 2 2 4 3 2 3 2 2" xfId="12608"/>
    <cellStyle name="Normal 2 2 2 4 3 2 3 2 2 2" xfId="28904"/>
    <cellStyle name="Normal 2 2 2 4 3 2 3 2 3" xfId="20758"/>
    <cellStyle name="Normal 2 2 2 4 3 2 3 3" xfId="7181"/>
    <cellStyle name="Normal 2 2 2 4 3 2 3 3 2" xfId="15327"/>
    <cellStyle name="Normal 2 2 2 4 3 2 3 3 2 2" xfId="31623"/>
    <cellStyle name="Normal 2 2 2 4 3 2 3 3 3" xfId="23477"/>
    <cellStyle name="Normal 2 2 2 4 3 2 3 4" xfId="10028"/>
    <cellStyle name="Normal 2 2 2 4 3 2 3 4 2" xfId="26324"/>
    <cellStyle name="Normal 2 2 2 4 3 2 3 5" xfId="18178"/>
    <cellStyle name="Normal 2 2 2 4 3 2 4" xfId="3244"/>
    <cellStyle name="Normal 2 2 2 4 3 2 4 2" xfId="11390"/>
    <cellStyle name="Normal 2 2 2 4 3 2 4 2 2" xfId="27686"/>
    <cellStyle name="Normal 2 2 2 4 3 2 4 3" xfId="19540"/>
    <cellStyle name="Normal 2 2 2 4 3 2 5" xfId="5771"/>
    <cellStyle name="Normal 2 2 2 4 3 2 5 2" xfId="13917"/>
    <cellStyle name="Normal 2 2 2 4 3 2 5 2 2" xfId="30213"/>
    <cellStyle name="Normal 2 2 2 4 3 2 5 3" xfId="22067"/>
    <cellStyle name="Normal 2 2 2 4 3 2 6" xfId="8618"/>
    <cellStyle name="Normal 2 2 2 4 3 2 6 2" xfId="24914"/>
    <cellStyle name="Normal 2 2 2 4 3 2 7" xfId="16768"/>
    <cellStyle name="Normal 2 2 2 4 3 3" xfId="833"/>
    <cellStyle name="Normal 2 2 2 4 3 3 2" xfId="2243"/>
    <cellStyle name="Normal 2 2 2 4 3 3 2 2" xfId="4775"/>
    <cellStyle name="Normal 2 2 2 4 3 3 2 2 2" xfId="12921"/>
    <cellStyle name="Normal 2 2 2 4 3 3 2 2 2 2" xfId="29217"/>
    <cellStyle name="Normal 2 2 2 4 3 3 2 2 3" xfId="21071"/>
    <cellStyle name="Normal 2 2 2 4 3 3 2 3" xfId="7542"/>
    <cellStyle name="Normal 2 2 2 4 3 3 2 3 2" xfId="15688"/>
    <cellStyle name="Normal 2 2 2 4 3 3 2 3 2 2" xfId="31984"/>
    <cellStyle name="Normal 2 2 2 4 3 3 2 3 3" xfId="23838"/>
    <cellStyle name="Normal 2 2 2 4 3 3 2 4" xfId="10389"/>
    <cellStyle name="Normal 2 2 2 4 3 3 2 4 2" xfId="26685"/>
    <cellStyle name="Normal 2 2 2 4 3 3 2 5" xfId="18539"/>
    <cellStyle name="Normal 2 2 2 4 3 3 3" xfId="3557"/>
    <cellStyle name="Normal 2 2 2 4 3 3 3 2" xfId="11703"/>
    <cellStyle name="Normal 2 2 2 4 3 3 3 2 2" xfId="27999"/>
    <cellStyle name="Normal 2 2 2 4 3 3 3 3" xfId="19853"/>
    <cellStyle name="Normal 2 2 2 4 3 3 4" xfId="6132"/>
    <cellStyle name="Normal 2 2 2 4 3 3 4 2" xfId="14278"/>
    <cellStyle name="Normal 2 2 2 4 3 3 4 2 2" xfId="30574"/>
    <cellStyle name="Normal 2 2 2 4 3 3 4 3" xfId="22428"/>
    <cellStyle name="Normal 2 2 2 4 3 3 5" xfId="8979"/>
    <cellStyle name="Normal 2 2 2 4 3 3 5 2" xfId="25275"/>
    <cellStyle name="Normal 2 2 2 4 3 3 6" xfId="17129"/>
    <cellStyle name="Normal 2 2 2 4 3 4" xfId="1538"/>
    <cellStyle name="Normal 2 2 2 4 3 4 2" xfId="4166"/>
    <cellStyle name="Normal 2 2 2 4 3 4 2 2" xfId="12312"/>
    <cellStyle name="Normal 2 2 2 4 3 4 2 2 2" xfId="28608"/>
    <cellStyle name="Normal 2 2 2 4 3 4 2 3" xfId="20462"/>
    <cellStyle name="Normal 2 2 2 4 3 4 3" xfId="6837"/>
    <cellStyle name="Normal 2 2 2 4 3 4 3 2" xfId="14983"/>
    <cellStyle name="Normal 2 2 2 4 3 4 3 2 2" xfId="31279"/>
    <cellStyle name="Normal 2 2 2 4 3 4 3 3" xfId="23133"/>
    <cellStyle name="Normal 2 2 2 4 3 4 4" xfId="9684"/>
    <cellStyle name="Normal 2 2 2 4 3 4 4 2" xfId="25980"/>
    <cellStyle name="Normal 2 2 2 4 3 4 5" xfId="17834"/>
    <cellStyle name="Normal 2 2 2 4 3 5" xfId="2948"/>
    <cellStyle name="Normal 2 2 2 4 3 5 2" xfId="11094"/>
    <cellStyle name="Normal 2 2 2 4 3 5 2 2" xfId="27390"/>
    <cellStyle name="Normal 2 2 2 4 3 5 3" xfId="19244"/>
    <cellStyle name="Normal 2 2 2 4 3 6" xfId="5427"/>
    <cellStyle name="Normal 2 2 2 4 3 6 2" xfId="13573"/>
    <cellStyle name="Normal 2 2 2 4 3 6 2 2" xfId="29869"/>
    <cellStyle name="Normal 2 2 2 4 3 6 3" xfId="21723"/>
    <cellStyle name="Normal 2 2 2 4 3 7" xfId="8274"/>
    <cellStyle name="Normal 2 2 2 4 3 7 2" xfId="24570"/>
    <cellStyle name="Normal 2 2 2 4 3 8" xfId="16424"/>
    <cellStyle name="Normal 2 2 2 4 4" xfId="211"/>
    <cellStyle name="Normal 2 2 2 4 4 2" xfId="555"/>
    <cellStyle name="Normal 2 2 2 4 4 2 2" xfId="1261"/>
    <cellStyle name="Normal 2 2 2 4 4 2 2 2" xfId="2671"/>
    <cellStyle name="Normal 2 2 2 4 4 2 2 2 2" xfId="5145"/>
    <cellStyle name="Normal 2 2 2 4 4 2 2 2 2 2" xfId="13291"/>
    <cellStyle name="Normal 2 2 2 4 4 2 2 2 2 2 2" xfId="29587"/>
    <cellStyle name="Normal 2 2 2 4 4 2 2 2 2 3" xfId="21441"/>
    <cellStyle name="Normal 2 2 2 4 4 2 2 2 3" xfId="7970"/>
    <cellStyle name="Normal 2 2 2 4 4 2 2 2 3 2" xfId="16116"/>
    <cellStyle name="Normal 2 2 2 4 4 2 2 2 3 2 2" xfId="32412"/>
    <cellStyle name="Normal 2 2 2 4 4 2 2 2 3 3" xfId="24266"/>
    <cellStyle name="Normal 2 2 2 4 4 2 2 2 4" xfId="10817"/>
    <cellStyle name="Normal 2 2 2 4 4 2 2 2 4 2" xfId="27113"/>
    <cellStyle name="Normal 2 2 2 4 4 2 2 2 5" xfId="18967"/>
    <cellStyle name="Normal 2 2 2 4 4 2 2 3" xfId="3927"/>
    <cellStyle name="Normal 2 2 2 4 4 2 2 3 2" xfId="12073"/>
    <cellStyle name="Normal 2 2 2 4 4 2 2 3 2 2" xfId="28369"/>
    <cellStyle name="Normal 2 2 2 4 4 2 2 3 3" xfId="20223"/>
    <cellStyle name="Normal 2 2 2 4 4 2 2 4" xfId="6560"/>
    <cellStyle name="Normal 2 2 2 4 4 2 2 4 2" xfId="14706"/>
    <cellStyle name="Normal 2 2 2 4 4 2 2 4 2 2" xfId="31002"/>
    <cellStyle name="Normal 2 2 2 4 4 2 2 4 3" xfId="22856"/>
    <cellStyle name="Normal 2 2 2 4 4 2 2 5" xfId="9407"/>
    <cellStyle name="Normal 2 2 2 4 4 2 2 5 2" xfId="25703"/>
    <cellStyle name="Normal 2 2 2 4 4 2 2 6" xfId="17557"/>
    <cellStyle name="Normal 2 2 2 4 4 2 3" xfId="1966"/>
    <cellStyle name="Normal 2 2 2 4 4 2 3 2" xfId="4536"/>
    <cellStyle name="Normal 2 2 2 4 4 2 3 2 2" xfId="12682"/>
    <cellStyle name="Normal 2 2 2 4 4 2 3 2 2 2" xfId="28978"/>
    <cellStyle name="Normal 2 2 2 4 4 2 3 2 3" xfId="20832"/>
    <cellStyle name="Normal 2 2 2 4 4 2 3 3" xfId="7265"/>
    <cellStyle name="Normal 2 2 2 4 4 2 3 3 2" xfId="15411"/>
    <cellStyle name="Normal 2 2 2 4 4 2 3 3 2 2" xfId="31707"/>
    <cellStyle name="Normal 2 2 2 4 4 2 3 3 3" xfId="23561"/>
    <cellStyle name="Normal 2 2 2 4 4 2 3 4" xfId="10112"/>
    <cellStyle name="Normal 2 2 2 4 4 2 3 4 2" xfId="26408"/>
    <cellStyle name="Normal 2 2 2 4 4 2 3 5" xfId="18262"/>
    <cellStyle name="Normal 2 2 2 4 4 2 4" xfId="3318"/>
    <cellStyle name="Normal 2 2 2 4 4 2 4 2" xfId="11464"/>
    <cellStyle name="Normal 2 2 2 4 4 2 4 2 2" xfId="27760"/>
    <cellStyle name="Normal 2 2 2 4 4 2 4 3" xfId="19614"/>
    <cellStyle name="Normal 2 2 2 4 4 2 5" xfId="5855"/>
    <cellStyle name="Normal 2 2 2 4 4 2 5 2" xfId="14001"/>
    <cellStyle name="Normal 2 2 2 4 4 2 5 2 2" xfId="30297"/>
    <cellStyle name="Normal 2 2 2 4 4 2 5 3" xfId="22151"/>
    <cellStyle name="Normal 2 2 2 4 4 2 6" xfId="8702"/>
    <cellStyle name="Normal 2 2 2 4 4 2 6 2" xfId="24998"/>
    <cellStyle name="Normal 2 2 2 4 4 2 7" xfId="16852"/>
    <cellStyle name="Normal 2 2 2 4 4 3" xfId="917"/>
    <cellStyle name="Normal 2 2 2 4 4 3 2" xfId="2327"/>
    <cellStyle name="Normal 2 2 2 4 4 3 2 2" xfId="4849"/>
    <cellStyle name="Normal 2 2 2 4 4 3 2 2 2" xfId="12995"/>
    <cellStyle name="Normal 2 2 2 4 4 3 2 2 2 2" xfId="29291"/>
    <cellStyle name="Normal 2 2 2 4 4 3 2 2 3" xfId="21145"/>
    <cellStyle name="Normal 2 2 2 4 4 3 2 3" xfId="7626"/>
    <cellStyle name="Normal 2 2 2 4 4 3 2 3 2" xfId="15772"/>
    <cellStyle name="Normal 2 2 2 4 4 3 2 3 2 2" xfId="32068"/>
    <cellStyle name="Normal 2 2 2 4 4 3 2 3 3" xfId="23922"/>
    <cellStyle name="Normal 2 2 2 4 4 3 2 4" xfId="10473"/>
    <cellStyle name="Normal 2 2 2 4 4 3 2 4 2" xfId="26769"/>
    <cellStyle name="Normal 2 2 2 4 4 3 2 5" xfId="18623"/>
    <cellStyle name="Normal 2 2 2 4 4 3 3" xfId="3631"/>
    <cellStyle name="Normal 2 2 2 4 4 3 3 2" xfId="11777"/>
    <cellStyle name="Normal 2 2 2 4 4 3 3 2 2" xfId="28073"/>
    <cellStyle name="Normal 2 2 2 4 4 3 3 3" xfId="19927"/>
    <cellStyle name="Normal 2 2 2 4 4 3 4" xfId="6216"/>
    <cellStyle name="Normal 2 2 2 4 4 3 4 2" xfId="14362"/>
    <cellStyle name="Normal 2 2 2 4 4 3 4 2 2" xfId="30658"/>
    <cellStyle name="Normal 2 2 2 4 4 3 4 3" xfId="22512"/>
    <cellStyle name="Normal 2 2 2 4 4 3 5" xfId="9063"/>
    <cellStyle name="Normal 2 2 2 4 4 3 5 2" xfId="25359"/>
    <cellStyle name="Normal 2 2 2 4 4 3 6" xfId="17213"/>
    <cellStyle name="Normal 2 2 2 4 4 4" xfId="1622"/>
    <cellStyle name="Normal 2 2 2 4 4 4 2" xfId="4240"/>
    <cellStyle name="Normal 2 2 2 4 4 4 2 2" xfId="12386"/>
    <cellStyle name="Normal 2 2 2 4 4 4 2 2 2" xfId="28682"/>
    <cellStyle name="Normal 2 2 2 4 4 4 2 3" xfId="20536"/>
    <cellStyle name="Normal 2 2 2 4 4 4 3" xfId="6921"/>
    <cellStyle name="Normal 2 2 2 4 4 4 3 2" xfId="15067"/>
    <cellStyle name="Normal 2 2 2 4 4 4 3 2 2" xfId="31363"/>
    <cellStyle name="Normal 2 2 2 4 4 4 3 3" xfId="23217"/>
    <cellStyle name="Normal 2 2 2 4 4 4 4" xfId="9768"/>
    <cellStyle name="Normal 2 2 2 4 4 4 4 2" xfId="26064"/>
    <cellStyle name="Normal 2 2 2 4 4 4 5" xfId="17918"/>
    <cellStyle name="Normal 2 2 2 4 4 5" xfId="3022"/>
    <cellStyle name="Normal 2 2 2 4 4 5 2" xfId="11168"/>
    <cellStyle name="Normal 2 2 2 4 4 5 2 2" xfId="27464"/>
    <cellStyle name="Normal 2 2 2 4 4 5 3" xfId="19318"/>
    <cellStyle name="Normal 2 2 2 4 4 6" xfId="5511"/>
    <cellStyle name="Normal 2 2 2 4 4 6 2" xfId="13657"/>
    <cellStyle name="Normal 2 2 2 4 4 6 2 2" xfId="29953"/>
    <cellStyle name="Normal 2 2 2 4 4 6 3" xfId="21807"/>
    <cellStyle name="Normal 2 2 2 4 4 7" xfId="8358"/>
    <cellStyle name="Normal 2 2 2 4 4 7 2" xfId="24654"/>
    <cellStyle name="Normal 2 2 2 4 4 8" xfId="16508"/>
    <cellStyle name="Normal 2 2 2 4 5" xfId="291"/>
    <cellStyle name="Normal 2 2 2 4 5 2" xfId="635"/>
    <cellStyle name="Normal 2 2 2 4 5 2 2" xfId="1341"/>
    <cellStyle name="Normal 2 2 2 4 5 2 2 2" xfId="2751"/>
    <cellStyle name="Normal 2 2 2 4 5 2 2 2 2" xfId="5219"/>
    <cellStyle name="Normal 2 2 2 4 5 2 2 2 2 2" xfId="13365"/>
    <cellStyle name="Normal 2 2 2 4 5 2 2 2 2 2 2" xfId="29661"/>
    <cellStyle name="Normal 2 2 2 4 5 2 2 2 2 3" xfId="21515"/>
    <cellStyle name="Normal 2 2 2 4 5 2 2 2 3" xfId="8050"/>
    <cellStyle name="Normal 2 2 2 4 5 2 2 2 3 2" xfId="16196"/>
    <cellStyle name="Normal 2 2 2 4 5 2 2 2 3 2 2" xfId="32492"/>
    <cellStyle name="Normal 2 2 2 4 5 2 2 2 3 3" xfId="24346"/>
    <cellStyle name="Normal 2 2 2 4 5 2 2 2 4" xfId="10897"/>
    <cellStyle name="Normal 2 2 2 4 5 2 2 2 4 2" xfId="27193"/>
    <cellStyle name="Normal 2 2 2 4 5 2 2 2 5" xfId="19047"/>
    <cellStyle name="Normal 2 2 2 4 5 2 2 3" xfId="4001"/>
    <cellStyle name="Normal 2 2 2 4 5 2 2 3 2" xfId="12147"/>
    <cellStyle name="Normal 2 2 2 4 5 2 2 3 2 2" xfId="28443"/>
    <cellStyle name="Normal 2 2 2 4 5 2 2 3 3" xfId="20297"/>
    <cellStyle name="Normal 2 2 2 4 5 2 2 4" xfId="6640"/>
    <cellStyle name="Normal 2 2 2 4 5 2 2 4 2" xfId="14786"/>
    <cellStyle name="Normal 2 2 2 4 5 2 2 4 2 2" xfId="31082"/>
    <cellStyle name="Normal 2 2 2 4 5 2 2 4 3" xfId="22936"/>
    <cellStyle name="Normal 2 2 2 4 5 2 2 5" xfId="9487"/>
    <cellStyle name="Normal 2 2 2 4 5 2 2 5 2" xfId="25783"/>
    <cellStyle name="Normal 2 2 2 4 5 2 2 6" xfId="17637"/>
    <cellStyle name="Normal 2 2 2 4 5 2 3" xfId="2046"/>
    <cellStyle name="Normal 2 2 2 4 5 2 3 2" xfId="4610"/>
    <cellStyle name="Normal 2 2 2 4 5 2 3 2 2" xfId="12756"/>
    <cellStyle name="Normal 2 2 2 4 5 2 3 2 2 2" xfId="29052"/>
    <cellStyle name="Normal 2 2 2 4 5 2 3 2 3" xfId="20906"/>
    <cellStyle name="Normal 2 2 2 4 5 2 3 3" xfId="7345"/>
    <cellStyle name="Normal 2 2 2 4 5 2 3 3 2" xfId="15491"/>
    <cellStyle name="Normal 2 2 2 4 5 2 3 3 2 2" xfId="31787"/>
    <cellStyle name="Normal 2 2 2 4 5 2 3 3 3" xfId="23641"/>
    <cellStyle name="Normal 2 2 2 4 5 2 3 4" xfId="10192"/>
    <cellStyle name="Normal 2 2 2 4 5 2 3 4 2" xfId="26488"/>
    <cellStyle name="Normal 2 2 2 4 5 2 3 5" xfId="18342"/>
    <cellStyle name="Normal 2 2 2 4 5 2 4" xfId="3392"/>
    <cellStyle name="Normal 2 2 2 4 5 2 4 2" xfId="11538"/>
    <cellStyle name="Normal 2 2 2 4 5 2 4 2 2" xfId="27834"/>
    <cellStyle name="Normal 2 2 2 4 5 2 4 3" xfId="19688"/>
    <cellStyle name="Normal 2 2 2 4 5 2 5" xfId="5935"/>
    <cellStyle name="Normal 2 2 2 4 5 2 5 2" xfId="14081"/>
    <cellStyle name="Normal 2 2 2 4 5 2 5 2 2" xfId="30377"/>
    <cellStyle name="Normal 2 2 2 4 5 2 5 3" xfId="22231"/>
    <cellStyle name="Normal 2 2 2 4 5 2 6" xfId="8782"/>
    <cellStyle name="Normal 2 2 2 4 5 2 6 2" xfId="25078"/>
    <cellStyle name="Normal 2 2 2 4 5 2 7" xfId="16932"/>
    <cellStyle name="Normal 2 2 2 4 5 3" xfId="997"/>
    <cellStyle name="Normal 2 2 2 4 5 3 2" xfId="2407"/>
    <cellStyle name="Normal 2 2 2 4 5 3 2 2" xfId="4923"/>
    <cellStyle name="Normal 2 2 2 4 5 3 2 2 2" xfId="13069"/>
    <cellStyle name="Normal 2 2 2 4 5 3 2 2 2 2" xfId="29365"/>
    <cellStyle name="Normal 2 2 2 4 5 3 2 2 3" xfId="21219"/>
    <cellStyle name="Normal 2 2 2 4 5 3 2 3" xfId="7706"/>
    <cellStyle name="Normal 2 2 2 4 5 3 2 3 2" xfId="15852"/>
    <cellStyle name="Normal 2 2 2 4 5 3 2 3 2 2" xfId="32148"/>
    <cellStyle name="Normal 2 2 2 4 5 3 2 3 3" xfId="24002"/>
    <cellStyle name="Normal 2 2 2 4 5 3 2 4" xfId="10553"/>
    <cellStyle name="Normal 2 2 2 4 5 3 2 4 2" xfId="26849"/>
    <cellStyle name="Normal 2 2 2 4 5 3 2 5" xfId="18703"/>
    <cellStyle name="Normal 2 2 2 4 5 3 3" xfId="3705"/>
    <cellStyle name="Normal 2 2 2 4 5 3 3 2" xfId="11851"/>
    <cellStyle name="Normal 2 2 2 4 5 3 3 2 2" xfId="28147"/>
    <cellStyle name="Normal 2 2 2 4 5 3 3 3" xfId="20001"/>
    <cellStyle name="Normal 2 2 2 4 5 3 4" xfId="6296"/>
    <cellStyle name="Normal 2 2 2 4 5 3 4 2" xfId="14442"/>
    <cellStyle name="Normal 2 2 2 4 5 3 4 2 2" xfId="30738"/>
    <cellStyle name="Normal 2 2 2 4 5 3 4 3" xfId="22592"/>
    <cellStyle name="Normal 2 2 2 4 5 3 5" xfId="9143"/>
    <cellStyle name="Normal 2 2 2 4 5 3 5 2" xfId="25439"/>
    <cellStyle name="Normal 2 2 2 4 5 3 6" xfId="17293"/>
    <cellStyle name="Normal 2 2 2 4 5 4" xfId="1702"/>
    <cellStyle name="Normal 2 2 2 4 5 4 2" xfId="4314"/>
    <cellStyle name="Normal 2 2 2 4 5 4 2 2" xfId="12460"/>
    <cellStyle name="Normal 2 2 2 4 5 4 2 2 2" xfId="28756"/>
    <cellStyle name="Normal 2 2 2 4 5 4 2 3" xfId="20610"/>
    <cellStyle name="Normal 2 2 2 4 5 4 3" xfId="7001"/>
    <cellStyle name="Normal 2 2 2 4 5 4 3 2" xfId="15147"/>
    <cellStyle name="Normal 2 2 2 4 5 4 3 2 2" xfId="31443"/>
    <cellStyle name="Normal 2 2 2 4 5 4 3 3" xfId="23297"/>
    <cellStyle name="Normal 2 2 2 4 5 4 4" xfId="9848"/>
    <cellStyle name="Normal 2 2 2 4 5 4 4 2" xfId="26144"/>
    <cellStyle name="Normal 2 2 2 4 5 4 5" xfId="17998"/>
    <cellStyle name="Normal 2 2 2 4 5 5" xfId="3096"/>
    <cellStyle name="Normal 2 2 2 4 5 5 2" xfId="11242"/>
    <cellStyle name="Normal 2 2 2 4 5 5 2 2" xfId="27538"/>
    <cellStyle name="Normal 2 2 2 4 5 5 3" xfId="19392"/>
    <cellStyle name="Normal 2 2 2 4 5 6" xfId="5591"/>
    <cellStyle name="Normal 2 2 2 4 5 6 2" xfId="13737"/>
    <cellStyle name="Normal 2 2 2 4 5 6 2 2" xfId="30033"/>
    <cellStyle name="Normal 2 2 2 4 5 6 3" xfId="21887"/>
    <cellStyle name="Normal 2 2 2 4 5 7" xfId="8438"/>
    <cellStyle name="Normal 2 2 2 4 5 7 2" xfId="24734"/>
    <cellStyle name="Normal 2 2 2 4 5 8" xfId="16588"/>
    <cellStyle name="Normal 2 2 2 4 6" xfId="381"/>
    <cellStyle name="Normal 2 2 2 4 6 2" xfId="1087"/>
    <cellStyle name="Normal 2 2 2 4 6 2 2" xfId="2497"/>
    <cellStyle name="Normal 2 2 2 4 6 2 2 2" xfId="4997"/>
    <cellStyle name="Normal 2 2 2 4 6 2 2 2 2" xfId="13143"/>
    <cellStyle name="Normal 2 2 2 4 6 2 2 2 2 2" xfId="29439"/>
    <cellStyle name="Normal 2 2 2 4 6 2 2 2 3" xfId="21293"/>
    <cellStyle name="Normal 2 2 2 4 6 2 2 3" xfId="7796"/>
    <cellStyle name="Normal 2 2 2 4 6 2 2 3 2" xfId="15942"/>
    <cellStyle name="Normal 2 2 2 4 6 2 2 3 2 2" xfId="32238"/>
    <cellStyle name="Normal 2 2 2 4 6 2 2 3 3" xfId="24092"/>
    <cellStyle name="Normal 2 2 2 4 6 2 2 4" xfId="10643"/>
    <cellStyle name="Normal 2 2 2 4 6 2 2 4 2" xfId="26939"/>
    <cellStyle name="Normal 2 2 2 4 6 2 2 5" xfId="18793"/>
    <cellStyle name="Normal 2 2 2 4 6 2 3" xfId="3779"/>
    <cellStyle name="Normal 2 2 2 4 6 2 3 2" xfId="11925"/>
    <cellStyle name="Normal 2 2 2 4 6 2 3 2 2" xfId="28221"/>
    <cellStyle name="Normal 2 2 2 4 6 2 3 3" xfId="20075"/>
    <cellStyle name="Normal 2 2 2 4 6 2 4" xfId="6386"/>
    <cellStyle name="Normal 2 2 2 4 6 2 4 2" xfId="14532"/>
    <cellStyle name="Normal 2 2 2 4 6 2 4 2 2" xfId="30828"/>
    <cellStyle name="Normal 2 2 2 4 6 2 4 3" xfId="22682"/>
    <cellStyle name="Normal 2 2 2 4 6 2 5" xfId="9233"/>
    <cellStyle name="Normal 2 2 2 4 6 2 5 2" xfId="25529"/>
    <cellStyle name="Normal 2 2 2 4 6 2 6" xfId="17383"/>
    <cellStyle name="Normal 2 2 2 4 6 3" xfId="1792"/>
    <cellStyle name="Normal 2 2 2 4 6 3 2" xfId="4388"/>
    <cellStyle name="Normal 2 2 2 4 6 3 2 2" xfId="12534"/>
    <cellStyle name="Normal 2 2 2 4 6 3 2 2 2" xfId="28830"/>
    <cellStyle name="Normal 2 2 2 4 6 3 2 3" xfId="20684"/>
    <cellStyle name="Normal 2 2 2 4 6 3 3" xfId="7091"/>
    <cellStyle name="Normal 2 2 2 4 6 3 3 2" xfId="15237"/>
    <cellStyle name="Normal 2 2 2 4 6 3 3 2 2" xfId="31533"/>
    <cellStyle name="Normal 2 2 2 4 6 3 3 3" xfId="23387"/>
    <cellStyle name="Normal 2 2 2 4 6 3 4" xfId="9938"/>
    <cellStyle name="Normal 2 2 2 4 6 3 4 2" xfId="26234"/>
    <cellStyle name="Normal 2 2 2 4 6 3 5" xfId="18088"/>
    <cellStyle name="Normal 2 2 2 4 6 4" xfId="3170"/>
    <cellStyle name="Normal 2 2 2 4 6 4 2" xfId="11316"/>
    <cellStyle name="Normal 2 2 2 4 6 4 2 2" xfId="27612"/>
    <cellStyle name="Normal 2 2 2 4 6 4 3" xfId="19466"/>
    <cellStyle name="Normal 2 2 2 4 6 5" xfId="5681"/>
    <cellStyle name="Normal 2 2 2 4 6 5 2" xfId="13827"/>
    <cellStyle name="Normal 2 2 2 4 6 5 2 2" xfId="30123"/>
    <cellStyle name="Normal 2 2 2 4 6 5 3" xfId="21977"/>
    <cellStyle name="Normal 2 2 2 4 6 6" xfId="8528"/>
    <cellStyle name="Normal 2 2 2 4 6 6 2" xfId="24824"/>
    <cellStyle name="Normal 2 2 2 4 6 7" xfId="16678"/>
    <cellStyle name="Normal 2 2 2 4 7" xfId="743"/>
    <cellStyle name="Normal 2 2 2 4 7 2" xfId="2153"/>
    <cellStyle name="Normal 2 2 2 4 7 2 2" xfId="4701"/>
    <cellStyle name="Normal 2 2 2 4 7 2 2 2" xfId="12847"/>
    <cellStyle name="Normal 2 2 2 4 7 2 2 2 2" xfId="29143"/>
    <cellStyle name="Normal 2 2 2 4 7 2 2 3" xfId="20997"/>
    <cellStyle name="Normal 2 2 2 4 7 2 3" xfId="7452"/>
    <cellStyle name="Normal 2 2 2 4 7 2 3 2" xfId="15598"/>
    <cellStyle name="Normal 2 2 2 4 7 2 3 2 2" xfId="31894"/>
    <cellStyle name="Normal 2 2 2 4 7 2 3 3" xfId="23748"/>
    <cellStyle name="Normal 2 2 2 4 7 2 4" xfId="10299"/>
    <cellStyle name="Normal 2 2 2 4 7 2 4 2" xfId="26595"/>
    <cellStyle name="Normal 2 2 2 4 7 2 5" xfId="18449"/>
    <cellStyle name="Normal 2 2 2 4 7 3" xfId="3483"/>
    <cellStyle name="Normal 2 2 2 4 7 3 2" xfId="11629"/>
    <cellStyle name="Normal 2 2 2 4 7 3 2 2" xfId="27925"/>
    <cellStyle name="Normal 2 2 2 4 7 3 3" xfId="19779"/>
    <cellStyle name="Normal 2 2 2 4 7 4" xfId="6042"/>
    <cellStyle name="Normal 2 2 2 4 7 4 2" xfId="14188"/>
    <cellStyle name="Normal 2 2 2 4 7 4 2 2" xfId="30484"/>
    <cellStyle name="Normal 2 2 2 4 7 4 3" xfId="22338"/>
    <cellStyle name="Normal 2 2 2 4 7 5" xfId="8889"/>
    <cellStyle name="Normal 2 2 2 4 7 5 2" xfId="25185"/>
    <cellStyle name="Normal 2 2 2 4 7 6" xfId="17039"/>
    <cellStyle name="Normal 2 2 2 4 8" xfId="1448"/>
    <cellStyle name="Normal 2 2 2 4 8 2" xfId="4092"/>
    <cellStyle name="Normal 2 2 2 4 8 2 2" xfId="12238"/>
    <cellStyle name="Normal 2 2 2 4 8 2 2 2" xfId="28534"/>
    <cellStyle name="Normal 2 2 2 4 8 2 3" xfId="20388"/>
    <cellStyle name="Normal 2 2 2 4 8 3" xfId="6747"/>
    <cellStyle name="Normal 2 2 2 4 8 3 2" xfId="14893"/>
    <cellStyle name="Normal 2 2 2 4 8 3 2 2" xfId="31189"/>
    <cellStyle name="Normal 2 2 2 4 8 3 3" xfId="23043"/>
    <cellStyle name="Normal 2 2 2 4 8 4" xfId="9594"/>
    <cellStyle name="Normal 2 2 2 4 8 4 2" xfId="25890"/>
    <cellStyle name="Normal 2 2 2 4 8 5" xfId="17744"/>
    <cellStyle name="Normal 2 2 2 4 9" xfId="2874"/>
    <cellStyle name="Normal 2 2 2 4 9 2" xfId="11020"/>
    <cellStyle name="Normal 2 2 2 4 9 2 2" xfId="27316"/>
    <cellStyle name="Normal 2 2 2 4 9 3" xfId="19170"/>
    <cellStyle name="Normal 2 2 2 5" xfId="59"/>
    <cellStyle name="Normal 2 2 2 5 10" xfId="8206"/>
    <cellStyle name="Normal 2 2 2 5 10 2" xfId="24502"/>
    <cellStyle name="Normal 2 2 2 5 11" xfId="16356"/>
    <cellStyle name="Normal 2 2 2 5 2" xfId="149"/>
    <cellStyle name="Normal 2 2 2 5 2 2" xfId="493"/>
    <cellStyle name="Normal 2 2 2 5 2 2 2" xfId="1199"/>
    <cellStyle name="Normal 2 2 2 5 2 2 2 2" xfId="2609"/>
    <cellStyle name="Normal 2 2 2 5 2 2 2 2 2" xfId="5089"/>
    <cellStyle name="Normal 2 2 2 5 2 2 2 2 2 2" xfId="13235"/>
    <cellStyle name="Normal 2 2 2 5 2 2 2 2 2 2 2" xfId="29531"/>
    <cellStyle name="Normal 2 2 2 5 2 2 2 2 2 3" xfId="21385"/>
    <cellStyle name="Normal 2 2 2 5 2 2 2 2 3" xfId="7908"/>
    <cellStyle name="Normal 2 2 2 5 2 2 2 2 3 2" xfId="16054"/>
    <cellStyle name="Normal 2 2 2 5 2 2 2 2 3 2 2" xfId="32350"/>
    <cellStyle name="Normal 2 2 2 5 2 2 2 2 3 3" xfId="24204"/>
    <cellStyle name="Normal 2 2 2 5 2 2 2 2 4" xfId="10755"/>
    <cellStyle name="Normal 2 2 2 5 2 2 2 2 4 2" xfId="27051"/>
    <cellStyle name="Normal 2 2 2 5 2 2 2 2 5" xfId="18905"/>
    <cellStyle name="Normal 2 2 2 5 2 2 2 3" xfId="3871"/>
    <cellStyle name="Normal 2 2 2 5 2 2 2 3 2" xfId="12017"/>
    <cellStyle name="Normal 2 2 2 5 2 2 2 3 2 2" xfId="28313"/>
    <cellStyle name="Normal 2 2 2 5 2 2 2 3 3" xfId="20167"/>
    <cellStyle name="Normal 2 2 2 5 2 2 2 4" xfId="6498"/>
    <cellStyle name="Normal 2 2 2 5 2 2 2 4 2" xfId="14644"/>
    <cellStyle name="Normal 2 2 2 5 2 2 2 4 2 2" xfId="30940"/>
    <cellStyle name="Normal 2 2 2 5 2 2 2 4 3" xfId="22794"/>
    <cellStyle name="Normal 2 2 2 5 2 2 2 5" xfId="9345"/>
    <cellStyle name="Normal 2 2 2 5 2 2 2 5 2" xfId="25641"/>
    <cellStyle name="Normal 2 2 2 5 2 2 2 6" xfId="17495"/>
    <cellStyle name="Normal 2 2 2 5 2 2 3" xfId="1904"/>
    <cellStyle name="Normal 2 2 2 5 2 2 3 2" xfId="4480"/>
    <cellStyle name="Normal 2 2 2 5 2 2 3 2 2" xfId="12626"/>
    <cellStyle name="Normal 2 2 2 5 2 2 3 2 2 2" xfId="28922"/>
    <cellStyle name="Normal 2 2 2 5 2 2 3 2 3" xfId="20776"/>
    <cellStyle name="Normal 2 2 2 5 2 2 3 3" xfId="7203"/>
    <cellStyle name="Normal 2 2 2 5 2 2 3 3 2" xfId="15349"/>
    <cellStyle name="Normal 2 2 2 5 2 2 3 3 2 2" xfId="31645"/>
    <cellStyle name="Normal 2 2 2 5 2 2 3 3 3" xfId="23499"/>
    <cellStyle name="Normal 2 2 2 5 2 2 3 4" xfId="10050"/>
    <cellStyle name="Normal 2 2 2 5 2 2 3 4 2" xfId="26346"/>
    <cellStyle name="Normal 2 2 2 5 2 2 3 5" xfId="18200"/>
    <cellStyle name="Normal 2 2 2 5 2 2 4" xfId="3262"/>
    <cellStyle name="Normal 2 2 2 5 2 2 4 2" xfId="11408"/>
    <cellStyle name="Normal 2 2 2 5 2 2 4 2 2" xfId="27704"/>
    <cellStyle name="Normal 2 2 2 5 2 2 4 3" xfId="19558"/>
    <cellStyle name="Normal 2 2 2 5 2 2 5" xfId="5793"/>
    <cellStyle name="Normal 2 2 2 5 2 2 5 2" xfId="13939"/>
    <cellStyle name="Normal 2 2 2 5 2 2 5 2 2" xfId="30235"/>
    <cellStyle name="Normal 2 2 2 5 2 2 5 3" xfId="22089"/>
    <cellStyle name="Normal 2 2 2 5 2 2 6" xfId="8640"/>
    <cellStyle name="Normal 2 2 2 5 2 2 6 2" xfId="24936"/>
    <cellStyle name="Normal 2 2 2 5 2 2 7" xfId="16790"/>
    <cellStyle name="Normal 2 2 2 5 2 3" xfId="855"/>
    <cellStyle name="Normal 2 2 2 5 2 3 2" xfId="2265"/>
    <cellStyle name="Normal 2 2 2 5 2 3 2 2" xfId="4793"/>
    <cellStyle name="Normal 2 2 2 5 2 3 2 2 2" xfId="12939"/>
    <cellStyle name="Normal 2 2 2 5 2 3 2 2 2 2" xfId="29235"/>
    <cellStyle name="Normal 2 2 2 5 2 3 2 2 3" xfId="21089"/>
    <cellStyle name="Normal 2 2 2 5 2 3 2 3" xfId="7564"/>
    <cellStyle name="Normal 2 2 2 5 2 3 2 3 2" xfId="15710"/>
    <cellStyle name="Normal 2 2 2 5 2 3 2 3 2 2" xfId="32006"/>
    <cellStyle name="Normal 2 2 2 5 2 3 2 3 3" xfId="23860"/>
    <cellStyle name="Normal 2 2 2 5 2 3 2 4" xfId="10411"/>
    <cellStyle name="Normal 2 2 2 5 2 3 2 4 2" xfId="26707"/>
    <cellStyle name="Normal 2 2 2 5 2 3 2 5" xfId="18561"/>
    <cellStyle name="Normal 2 2 2 5 2 3 3" xfId="3575"/>
    <cellStyle name="Normal 2 2 2 5 2 3 3 2" xfId="11721"/>
    <cellStyle name="Normal 2 2 2 5 2 3 3 2 2" xfId="28017"/>
    <cellStyle name="Normal 2 2 2 5 2 3 3 3" xfId="19871"/>
    <cellStyle name="Normal 2 2 2 5 2 3 4" xfId="6154"/>
    <cellStyle name="Normal 2 2 2 5 2 3 4 2" xfId="14300"/>
    <cellStyle name="Normal 2 2 2 5 2 3 4 2 2" xfId="30596"/>
    <cellStyle name="Normal 2 2 2 5 2 3 4 3" xfId="22450"/>
    <cellStyle name="Normal 2 2 2 5 2 3 5" xfId="9001"/>
    <cellStyle name="Normal 2 2 2 5 2 3 5 2" xfId="25297"/>
    <cellStyle name="Normal 2 2 2 5 2 3 6" xfId="17151"/>
    <cellStyle name="Normal 2 2 2 5 2 4" xfId="1560"/>
    <cellStyle name="Normal 2 2 2 5 2 4 2" xfId="4184"/>
    <cellStyle name="Normal 2 2 2 5 2 4 2 2" xfId="12330"/>
    <cellStyle name="Normal 2 2 2 5 2 4 2 2 2" xfId="28626"/>
    <cellStyle name="Normal 2 2 2 5 2 4 2 3" xfId="20480"/>
    <cellStyle name="Normal 2 2 2 5 2 4 3" xfId="6859"/>
    <cellStyle name="Normal 2 2 2 5 2 4 3 2" xfId="15005"/>
    <cellStyle name="Normal 2 2 2 5 2 4 3 2 2" xfId="31301"/>
    <cellStyle name="Normal 2 2 2 5 2 4 3 3" xfId="23155"/>
    <cellStyle name="Normal 2 2 2 5 2 4 4" xfId="9706"/>
    <cellStyle name="Normal 2 2 2 5 2 4 4 2" xfId="26002"/>
    <cellStyle name="Normal 2 2 2 5 2 4 5" xfId="17856"/>
    <cellStyle name="Normal 2 2 2 5 2 5" xfId="2966"/>
    <cellStyle name="Normal 2 2 2 5 2 5 2" xfId="11112"/>
    <cellStyle name="Normal 2 2 2 5 2 5 2 2" xfId="27408"/>
    <cellStyle name="Normal 2 2 2 5 2 5 3" xfId="19262"/>
    <cellStyle name="Normal 2 2 2 5 2 6" xfId="5449"/>
    <cellStyle name="Normal 2 2 2 5 2 6 2" xfId="13595"/>
    <cellStyle name="Normal 2 2 2 5 2 6 2 2" xfId="29891"/>
    <cellStyle name="Normal 2 2 2 5 2 6 3" xfId="21745"/>
    <cellStyle name="Normal 2 2 2 5 2 7" xfId="8296"/>
    <cellStyle name="Normal 2 2 2 5 2 7 2" xfId="24592"/>
    <cellStyle name="Normal 2 2 2 5 2 8" xfId="16446"/>
    <cellStyle name="Normal 2 2 2 5 3" xfId="229"/>
    <cellStyle name="Normal 2 2 2 5 3 2" xfId="573"/>
    <cellStyle name="Normal 2 2 2 5 3 2 2" xfId="1279"/>
    <cellStyle name="Normal 2 2 2 5 3 2 2 2" xfId="2689"/>
    <cellStyle name="Normal 2 2 2 5 3 2 2 2 2" xfId="5163"/>
    <cellStyle name="Normal 2 2 2 5 3 2 2 2 2 2" xfId="13309"/>
    <cellStyle name="Normal 2 2 2 5 3 2 2 2 2 2 2" xfId="29605"/>
    <cellStyle name="Normal 2 2 2 5 3 2 2 2 2 3" xfId="21459"/>
    <cellStyle name="Normal 2 2 2 5 3 2 2 2 3" xfId="7988"/>
    <cellStyle name="Normal 2 2 2 5 3 2 2 2 3 2" xfId="16134"/>
    <cellStyle name="Normal 2 2 2 5 3 2 2 2 3 2 2" xfId="32430"/>
    <cellStyle name="Normal 2 2 2 5 3 2 2 2 3 3" xfId="24284"/>
    <cellStyle name="Normal 2 2 2 5 3 2 2 2 4" xfId="10835"/>
    <cellStyle name="Normal 2 2 2 5 3 2 2 2 4 2" xfId="27131"/>
    <cellStyle name="Normal 2 2 2 5 3 2 2 2 5" xfId="18985"/>
    <cellStyle name="Normal 2 2 2 5 3 2 2 3" xfId="3945"/>
    <cellStyle name="Normal 2 2 2 5 3 2 2 3 2" xfId="12091"/>
    <cellStyle name="Normal 2 2 2 5 3 2 2 3 2 2" xfId="28387"/>
    <cellStyle name="Normal 2 2 2 5 3 2 2 3 3" xfId="20241"/>
    <cellStyle name="Normal 2 2 2 5 3 2 2 4" xfId="6578"/>
    <cellStyle name="Normal 2 2 2 5 3 2 2 4 2" xfId="14724"/>
    <cellStyle name="Normal 2 2 2 5 3 2 2 4 2 2" xfId="31020"/>
    <cellStyle name="Normal 2 2 2 5 3 2 2 4 3" xfId="22874"/>
    <cellStyle name="Normal 2 2 2 5 3 2 2 5" xfId="9425"/>
    <cellStyle name="Normal 2 2 2 5 3 2 2 5 2" xfId="25721"/>
    <cellStyle name="Normal 2 2 2 5 3 2 2 6" xfId="17575"/>
    <cellStyle name="Normal 2 2 2 5 3 2 3" xfId="1984"/>
    <cellStyle name="Normal 2 2 2 5 3 2 3 2" xfId="4554"/>
    <cellStyle name="Normal 2 2 2 5 3 2 3 2 2" xfId="12700"/>
    <cellStyle name="Normal 2 2 2 5 3 2 3 2 2 2" xfId="28996"/>
    <cellStyle name="Normal 2 2 2 5 3 2 3 2 3" xfId="20850"/>
    <cellStyle name="Normal 2 2 2 5 3 2 3 3" xfId="7283"/>
    <cellStyle name="Normal 2 2 2 5 3 2 3 3 2" xfId="15429"/>
    <cellStyle name="Normal 2 2 2 5 3 2 3 3 2 2" xfId="31725"/>
    <cellStyle name="Normal 2 2 2 5 3 2 3 3 3" xfId="23579"/>
    <cellStyle name="Normal 2 2 2 5 3 2 3 4" xfId="10130"/>
    <cellStyle name="Normal 2 2 2 5 3 2 3 4 2" xfId="26426"/>
    <cellStyle name="Normal 2 2 2 5 3 2 3 5" xfId="18280"/>
    <cellStyle name="Normal 2 2 2 5 3 2 4" xfId="3336"/>
    <cellStyle name="Normal 2 2 2 5 3 2 4 2" xfId="11482"/>
    <cellStyle name="Normal 2 2 2 5 3 2 4 2 2" xfId="27778"/>
    <cellStyle name="Normal 2 2 2 5 3 2 4 3" xfId="19632"/>
    <cellStyle name="Normal 2 2 2 5 3 2 5" xfId="5873"/>
    <cellStyle name="Normal 2 2 2 5 3 2 5 2" xfId="14019"/>
    <cellStyle name="Normal 2 2 2 5 3 2 5 2 2" xfId="30315"/>
    <cellStyle name="Normal 2 2 2 5 3 2 5 3" xfId="22169"/>
    <cellStyle name="Normal 2 2 2 5 3 2 6" xfId="8720"/>
    <cellStyle name="Normal 2 2 2 5 3 2 6 2" xfId="25016"/>
    <cellStyle name="Normal 2 2 2 5 3 2 7" xfId="16870"/>
    <cellStyle name="Normal 2 2 2 5 3 3" xfId="935"/>
    <cellStyle name="Normal 2 2 2 5 3 3 2" xfId="2345"/>
    <cellStyle name="Normal 2 2 2 5 3 3 2 2" xfId="4867"/>
    <cellStyle name="Normal 2 2 2 5 3 3 2 2 2" xfId="13013"/>
    <cellStyle name="Normal 2 2 2 5 3 3 2 2 2 2" xfId="29309"/>
    <cellStyle name="Normal 2 2 2 5 3 3 2 2 3" xfId="21163"/>
    <cellStyle name="Normal 2 2 2 5 3 3 2 3" xfId="7644"/>
    <cellStyle name="Normal 2 2 2 5 3 3 2 3 2" xfId="15790"/>
    <cellStyle name="Normal 2 2 2 5 3 3 2 3 2 2" xfId="32086"/>
    <cellStyle name="Normal 2 2 2 5 3 3 2 3 3" xfId="23940"/>
    <cellStyle name="Normal 2 2 2 5 3 3 2 4" xfId="10491"/>
    <cellStyle name="Normal 2 2 2 5 3 3 2 4 2" xfId="26787"/>
    <cellStyle name="Normal 2 2 2 5 3 3 2 5" xfId="18641"/>
    <cellStyle name="Normal 2 2 2 5 3 3 3" xfId="3649"/>
    <cellStyle name="Normal 2 2 2 5 3 3 3 2" xfId="11795"/>
    <cellStyle name="Normal 2 2 2 5 3 3 3 2 2" xfId="28091"/>
    <cellStyle name="Normal 2 2 2 5 3 3 3 3" xfId="19945"/>
    <cellStyle name="Normal 2 2 2 5 3 3 4" xfId="6234"/>
    <cellStyle name="Normal 2 2 2 5 3 3 4 2" xfId="14380"/>
    <cellStyle name="Normal 2 2 2 5 3 3 4 2 2" xfId="30676"/>
    <cellStyle name="Normal 2 2 2 5 3 3 4 3" xfId="22530"/>
    <cellStyle name="Normal 2 2 2 5 3 3 5" xfId="9081"/>
    <cellStyle name="Normal 2 2 2 5 3 3 5 2" xfId="25377"/>
    <cellStyle name="Normal 2 2 2 5 3 3 6" xfId="17231"/>
    <cellStyle name="Normal 2 2 2 5 3 4" xfId="1640"/>
    <cellStyle name="Normal 2 2 2 5 3 4 2" xfId="4258"/>
    <cellStyle name="Normal 2 2 2 5 3 4 2 2" xfId="12404"/>
    <cellStyle name="Normal 2 2 2 5 3 4 2 2 2" xfId="28700"/>
    <cellStyle name="Normal 2 2 2 5 3 4 2 3" xfId="20554"/>
    <cellStyle name="Normal 2 2 2 5 3 4 3" xfId="6939"/>
    <cellStyle name="Normal 2 2 2 5 3 4 3 2" xfId="15085"/>
    <cellStyle name="Normal 2 2 2 5 3 4 3 2 2" xfId="31381"/>
    <cellStyle name="Normal 2 2 2 5 3 4 3 3" xfId="23235"/>
    <cellStyle name="Normal 2 2 2 5 3 4 4" xfId="9786"/>
    <cellStyle name="Normal 2 2 2 5 3 4 4 2" xfId="26082"/>
    <cellStyle name="Normal 2 2 2 5 3 4 5" xfId="17936"/>
    <cellStyle name="Normal 2 2 2 5 3 5" xfId="3040"/>
    <cellStyle name="Normal 2 2 2 5 3 5 2" xfId="11186"/>
    <cellStyle name="Normal 2 2 2 5 3 5 2 2" xfId="27482"/>
    <cellStyle name="Normal 2 2 2 5 3 5 3" xfId="19336"/>
    <cellStyle name="Normal 2 2 2 5 3 6" xfId="5529"/>
    <cellStyle name="Normal 2 2 2 5 3 6 2" xfId="13675"/>
    <cellStyle name="Normal 2 2 2 5 3 6 2 2" xfId="29971"/>
    <cellStyle name="Normal 2 2 2 5 3 6 3" xfId="21825"/>
    <cellStyle name="Normal 2 2 2 5 3 7" xfId="8376"/>
    <cellStyle name="Normal 2 2 2 5 3 7 2" xfId="24672"/>
    <cellStyle name="Normal 2 2 2 5 3 8" xfId="16526"/>
    <cellStyle name="Normal 2 2 2 5 4" xfId="313"/>
    <cellStyle name="Normal 2 2 2 5 4 2" xfId="657"/>
    <cellStyle name="Normal 2 2 2 5 4 2 2" xfId="1363"/>
    <cellStyle name="Normal 2 2 2 5 4 2 2 2" xfId="2773"/>
    <cellStyle name="Normal 2 2 2 5 4 2 2 2 2" xfId="5237"/>
    <cellStyle name="Normal 2 2 2 5 4 2 2 2 2 2" xfId="13383"/>
    <cellStyle name="Normal 2 2 2 5 4 2 2 2 2 2 2" xfId="29679"/>
    <cellStyle name="Normal 2 2 2 5 4 2 2 2 2 3" xfId="21533"/>
    <cellStyle name="Normal 2 2 2 5 4 2 2 2 3" xfId="8072"/>
    <cellStyle name="Normal 2 2 2 5 4 2 2 2 3 2" xfId="16218"/>
    <cellStyle name="Normal 2 2 2 5 4 2 2 2 3 2 2" xfId="32514"/>
    <cellStyle name="Normal 2 2 2 5 4 2 2 2 3 3" xfId="24368"/>
    <cellStyle name="Normal 2 2 2 5 4 2 2 2 4" xfId="10919"/>
    <cellStyle name="Normal 2 2 2 5 4 2 2 2 4 2" xfId="27215"/>
    <cellStyle name="Normal 2 2 2 5 4 2 2 2 5" xfId="19069"/>
    <cellStyle name="Normal 2 2 2 5 4 2 2 3" xfId="4019"/>
    <cellStyle name="Normal 2 2 2 5 4 2 2 3 2" xfId="12165"/>
    <cellStyle name="Normal 2 2 2 5 4 2 2 3 2 2" xfId="28461"/>
    <cellStyle name="Normal 2 2 2 5 4 2 2 3 3" xfId="20315"/>
    <cellStyle name="Normal 2 2 2 5 4 2 2 4" xfId="6662"/>
    <cellStyle name="Normal 2 2 2 5 4 2 2 4 2" xfId="14808"/>
    <cellStyle name="Normal 2 2 2 5 4 2 2 4 2 2" xfId="31104"/>
    <cellStyle name="Normal 2 2 2 5 4 2 2 4 3" xfId="22958"/>
    <cellStyle name="Normal 2 2 2 5 4 2 2 5" xfId="9509"/>
    <cellStyle name="Normal 2 2 2 5 4 2 2 5 2" xfId="25805"/>
    <cellStyle name="Normal 2 2 2 5 4 2 2 6" xfId="17659"/>
    <cellStyle name="Normal 2 2 2 5 4 2 3" xfId="2068"/>
    <cellStyle name="Normal 2 2 2 5 4 2 3 2" xfId="4628"/>
    <cellStyle name="Normal 2 2 2 5 4 2 3 2 2" xfId="12774"/>
    <cellStyle name="Normal 2 2 2 5 4 2 3 2 2 2" xfId="29070"/>
    <cellStyle name="Normal 2 2 2 5 4 2 3 2 3" xfId="20924"/>
    <cellStyle name="Normal 2 2 2 5 4 2 3 3" xfId="7367"/>
    <cellStyle name="Normal 2 2 2 5 4 2 3 3 2" xfId="15513"/>
    <cellStyle name="Normal 2 2 2 5 4 2 3 3 2 2" xfId="31809"/>
    <cellStyle name="Normal 2 2 2 5 4 2 3 3 3" xfId="23663"/>
    <cellStyle name="Normal 2 2 2 5 4 2 3 4" xfId="10214"/>
    <cellStyle name="Normal 2 2 2 5 4 2 3 4 2" xfId="26510"/>
    <cellStyle name="Normal 2 2 2 5 4 2 3 5" xfId="18364"/>
    <cellStyle name="Normal 2 2 2 5 4 2 4" xfId="3410"/>
    <cellStyle name="Normal 2 2 2 5 4 2 4 2" xfId="11556"/>
    <cellStyle name="Normal 2 2 2 5 4 2 4 2 2" xfId="27852"/>
    <cellStyle name="Normal 2 2 2 5 4 2 4 3" xfId="19706"/>
    <cellStyle name="Normal 2 2 2 5 4 2 5" xfId="5957"/>
    <cellStyle name="Normal 2 2 2 5 4 2 5 2" xfId="14103"/>
    <cellStyle name="Normal 2 2 2 5 4 2 5 2 2" xfId="30399"/>
    <cellStyle name="Normal 2 2 2 5 4 2 5 3" xfId="22253"/>
    <cellStyle name="Normal 2 2 2 5 4 2 6" xfId="8804"/>
    <cellStyle name="Normal 2 2 2 5 4 2 6 2" xfId="25100"/>
    <cellStyle name="Normal 2 2 2 5 4 2 7" xfId="16954"/>
    <cellStyle name="Normal 2 2 2 5 4 3" xfId="1019"/>
    <cellStyle name="Normal 2 2 2 5 4 3 2" xfId="2429"/>
    <cellStyle name="Normal 2 2 2 5 4 3 2 2" xfId="4941"/>
    <cellStyle name="Normal 2 2 2 5 4 3 2 2 2" xfId="13087"/>
    <cellStyle name="Normal 2 2 2 5 4 3 2 2 2 2" xfId="29383"/>
    <cellStyle name="Normal 2 2 2 5 4 3 2 2 3" xfId="21237"/>
    <cellStyle name="Normal 2 2 2 5 4 3 2 3" xfId="7728"/>
    <cellStyle name="Normal 2 2 2 5 4 3 2 3 2" xfId="15874"/>
    <cellStyle name="Normal 2 2 2 5 4 3 2 3 2 2" xfId="32170"/>
    <cellStyle name="Normal 2 2 2 5 4 3 2 3 3" xfId="24024"/>
    <cellStyle name="Normal 2 2 2 5 4 3 2 4" xfId="10575"/>
    <cellStyle name="Normal 2 2 2 5 4 3 2 4 2" xfId="26871"/>
    <cellStyle name="Normal 2 2 2 5 4 3 2 5" xfId="18725"/>
    <cellStyle name="Normal 2 2 2 5 4 3 3" xfId="3723"/>
    <cellStyle name="Normal 2 2 2 5 4 3 3 2" xfId="11869"/>
    <cellStyle name="Normal 2 2 2 5 4 3 3 2 2" xfId="28165"/>
    <cellStyle name="Normal 2 2 2 5 4 3 3 3" xfId="20019"/>
    <cellStyle name="Normal 2 2 2 5 4 3 4" xfId="6318"/>
    <cellStyle name="Normal 2 2 2 5 4 3 4 2" xfId="14464"/>
    <cellStyle name="Normal 2 2 2 5 4 3 4 2 2" xfId="30760"/>
    <cellStyle name="Normal 2 2 2 5 4 3 4 3" xfId="22614"/>
    <cellStyle name="Normal 2 2 2 5 4 3 5" xfId="9165"/>
    <cellStyle name="Normal 2 2 2 5 4 3 5 2" xfId="25461"/>
    <cellStyle name="Normal 2 2 2 5 4 3 6" xfId="17315"/>
    <cellStyle name="Normal 2 2 2 5 4 4" xfId="1724"/>
    <cellStyle name="Normal 2 2 2 5 4 4 2" xfId="4332"/>
    <cellStyle name="Normal 2 2 2 5 4 4 2 2" xfId="12478"/>
    <cellStyle name="Normal 2 2 2 5 4 4 2 2 2" xfId="28774"/>
    <cellStyle name="Normal 2 2 2 5 4 4 2 3" xfId="20628"/>
    <cellStyle name="Normal 2 2 2 5 4 4 3" xfId="7023"/>
    <cellStyle name="Normal 2 2 2 5 4 4 3 2" xfId="15169"/>
    <cellStyle name="Normal 2 2 2 5 4 4 3 2 2" xfId="31465"/>
    <cellStyle name="Normal 2 2 2 5 4 4 3 3" xfId="23319"/>
    <cellStyle name="Normal 2 2 2 5 4 4 4" xfId="9870"/>
    <cellStyle name="Normal 2 2 2 5 4 4 4 2" xfId="26166"/>
    <cellStyle name="Normal 2 2 2 5 4 4 5" xfId="18020"/>
    <cellStyle name="Normal 2 2 2 5 4 5" xfId="3114"/>
    <cellStyle name="Normal 2 2 2 5 4 5 2" xfId="11260"/>
    <cellStyle name="Normal 2 2 2 5 4 5 2 2" xfId="27556"/>
    <cellStyle name="Normal 2 2 2 5 4 5 3" xfId="19410"/>
    <cellStyle name="Normal 2 2 2 5 4 6" xfId="5613"/>
    <cellStyle name="Normal 2 2 2 5 4 6 2" xfId="13759"/>
    <cellStyle name="Normal 2 2 2 5 4 6 2 2" xfId="30055"/>
    <cellStyle name="Normal 2 2 2 5 4 6 3" xfId="21909"/>
    <cellStyle name="Normal 2 2 2 5 4 7" xfId="8460"/>
    <cellStyle name="Normal 2 2 2 5 4 7 2" xfId="24756"/>
    <cellStyle name="Normal 2 2 2 5 4 8" xfId="16610"/>
    <cellStyle name="Normal 2 2 2 5 5" xfId="403"/>
    <cellStyle name="Normal 2 2 2 5 5 2" xfId="1109"/>
    <cellStyle name="Normal 2 2 2 5 5 2 2" xfId="2519"/>
    <cellStyle name="Normal 2 2 2 5 5 2 2 2" xfId="5015"/>
    <cellStyle name="Normal 2 2 2 5 5 2 2 2 2" xfId="13161"/>
    <cellStyle name="Normal 2 2 2 5 5 2 2 2 2 2" xfId="29457"/>
    <cellStyle name="Normal 2 2 2 5 5 2 2 2 3" xfId="21311"/>
    <cellStyle name="Normal 2 2 2 5 5 2 2 3" xfId="7818"/>
    <cellStyle name="Normal 2 2 2 5 5 2 2 3 2" xfId="15964"/>
    <cellStyle name="Normal 2 2 2 5 5 2 2 3 2 2" xfId="32260"/>
    <cellStyle name="Normal 2 2 2 5 5 2 2 3 3" xfId="24114"/>
    <cellStyle name="Normal 2 2 2 5 5 2 2 4" xfId="10665"/>
    <cellStyle name="Normal 2 2 2 5 5 2 2 4 2" xfId="26961"/>
    <cellStyle name="Normal 2 2 2 5 5 2 2 5" xfId="18815"/>
    <cellStyle name="Normal 2 2 2 5 5 2 3" xfId="3797"/>
    <cellStyle name="Normal 2 2 2 5 5 2 3 2" xfId="11943"/>
    <cellStyle name="Normal 2 2 2 5 5 2 3 2 2" xfId="28239"/>
    <cellStyle name="Normal 2 2 2 5 5 2 3 3" xfId="20093"/>
    <cellStyle name="Normal 2 2 2 5 5 2 4" xfId="6408"/>
    <cellStyle name="Normal 2 2 2 5 5 2 4 2" xfId="14554"/>
    <cellStyle name="Normal 2 2 2 5 5 2 4 2 2" xfId="30850"/>
    <cellStyle name="Normal 2 2 2 5 5 2 4 3" xfId="22704"/>
    <cellStyle name="Normal 2 2 2 5 5 2 5" xfId="9255"/>
    <cellStyle name="Normal 2 2 2 5 5 2 5 2" xfId="25551"/>
    <cellStyle name="Normal 2 2 2 5 5 2 6" xfId="17405"/>
    <cellStyle name="Normal 2 2 2 5 5 3" xfId="1814"/>
    <cellStyle name="Normal 2 2 2 5 5 3 2" xfId="4406"/>
    <cellStyle name="Normal 2 2 2 5 5 3 2 2" xfId="12552"/>
    <cellStyle name="Normal 2 2 2 5 5 3 2 2 2" xfId="28848"/>
    <cellStyle name="Normal 2 2 2 5 5 3 2 3" xfId="20702"/>
    <cellStyle name="Normal 2 2 2 5 5 3 3" xfId="7113"/>
    <cellStyle name="Normal 2 2 2 5 5 3 3 2" xfId="15259"/>
    <cellStyle name="Normal 2 2 2 5 5 3 3 2 2" xfId="31555"/>
    <cellStyle name="Normal 2 2 2 5 5 3 3 3" xfId="23409"/>
    <cellStyle name="Normal 2 2 2 5 5 3 4" xfId="9960"/>
    <cellStyle name="Normal 2 2 2 5 5 3 4 2" xfId="26256"/>
    <cellStyle name="Normal 2 2 2 5 5 3 5" xfId="18110"/>
    <cellStyle name="Normal 2 2 2 5 5 4" xfId="3188"/>
    <cellStyle name="Normal 2 2 2 5 5 4 2" xfId="11334"/>
    <cellStyle name="Normal 2 2 2 5 5 4 2 2" xfId="27630"/>
    <cellStyle name="Normal 2 2 2 5 5 4 3" xfId="19484"/>
    <cellStyle name="Normal 2 2 2 5 5 5" xfId="5703"/>
    <cellStyle name="Normal 2 2 2 5 5 5 2" xfId="13849"/>
    <cellStyle name="Normal 2 2 2 5 5 5 2 2" xfId="30145"/>
    <cellStyle name="Normal 2 2 2 5 5 5 3" xfId="21999"/>
    <cellStyle name="Normal 2 2 2 5 5 6" xfId="8550"/>
    <cellStyle name="Normal 2 2 2 5 5 6 2" xfId="24846"/>
    <cellStyle name="Normal 2 2 2 5 5 7" xfId="16700"/>
    <cellStyle name="Normal 2 2 2 5 6" xfId="765"/>
    <cellStyle name="Normal 2 2 2 5 6 2" xfId="2175"/>
    <cellStyle name="Normal 2 2 2 5 6 2 2" xfId="4719"/>
    <cellStyle name="Normal 2 2 2 5 6 2 2 2" xfId="12865"/>
    <cellStyle name="Normal 2 2 2 5 6 2 2 2 2" xfId="29161"/>
    <cellStyle name="Normal 2 2 2 5 6 2 2 3" xfId="21015"/>
    <cellStyle name="Normal 2 2 2 5 6 2 3" xfId="7474"/>
    <cellStyle name="Normal 2 2 2 5 6 2 3 2" xfId="15620"/>
    <cellStyle name="Normal 2 2 2 5 6 2 3 2 2" xfId="31916"/>
    <cellStyle name="Normal 2 2 2 5 6 2 3 3" xfId="23770"/>
    <cellStyle name="Normal 2 2 2 5 6 2 4" xfId="10321"/>
    <cellStyle name="Normal 2 2 2 5 6 2 4 2" xfId="26617"/>
    <cellStyle name="Normal 2 2 2 5 6 2 5" xfId="18471"/>
    <cellStyle name="Normal 2 2 2 5 6 3" xfId="3501"/>
    <cellStyle name="Normal 2 2 2 5 6 3 2" xfId="11647"/>
    <cellStyle name="Normal 2 2 2 5 6 3 2 2" xfId="27943"/>
    <cellStyle name="Normal 2 2 2 5 6 3 3" xfId="19797"/>
    <cellStyle name="Normal 2 2 2 5 6 4" xfId="6064"/>
    <cellStyle name="Normal 2 2 2 5 6 4 2" xfId="14210"/>
    <cellStyle name="Normal 2 2 2 5 6 4 2 2" xfId="30506"/>
    <cellStyle name="Normal 2 2 2 5 6 4 3" xfId="22360"/>
    <cellStyle name="Normal 2 2 2 5 6 5" xfId="8911"/>
    <cellStyle name="Normal 2 2 2 5 6 5 2" xfId="25207"/>
    <cellStyle name="Normal 2 2 2 5 6 6" xfId="17061"/>
    <cellStyle name="Normal 2 2 2 5 7" xfId="1470"/>
    <cellStyle name="Normal 2 2 2 5 7 2" xfId="4110"/>
    <cellStyle name="Normal 2 2 2 5 7 2 2" xfId="12256"/>
    <cellStyle name="Normal 2 2 2 5 7 2 2 2" xfId="28552"/>
    <cellStyle name="Normal 2 2 2 5 7 2 3" xfId="20406"/>
    <cellStyle name="Normal 2 2 2 5 7 3" xfId="6769"/>
    <cellStyle name="Normal 2 2 2 5 7 3 2" xfId="14915"/>
    <cellStyle name="Normal 2 2 2 5 7 3 2 2" xfId="31211"/>
    <cellStyle name="Normal 2 2 2 5 7 3 3" xfId="23065"/>
    <cellStyle name="Normal 2 2 2 5 7 4" xfId="9616"/>
    <cellStyle name="Normal 2 2 2 5 7 4 2" xfId="25912"/>
    <cellStyle name="Normal 2 2 2 5 7 5" xfId="17766"/>
    <cellStyle name="Normal 2 2 2 5 8" xfId="2892"/>
    <cellStyle name="Normal 2 2 2 5 8 2" xfId="11038"/>
    <cellStyle name="Normal 2 2 2 5 8 2 2" xfId="27334"/>
    <cellStyle name="Normal 2 2 2 5 8 3" xfId="19188"/>
    <cellStyle name="Normal 2 2 2 5 9" xfId="5359"/>
    <cellStyle name="Normal 2 2 2 5 9 2" xfId="13505"/>
    <cellStyle name="Normal 2 2 2 5 9 2 2" xfId="29801"/>
    <cellStyle name="Normal 2 2 2 5 9 3" xfId="21655"/>
    <cellStyle name="Normal 2 2 2 6" xfId="105"/>
    <cellStyle name="Normal 2 2 2 6 2" xfId="449"/>
    <cellStyle name="Normal 2 2 2 6 2 2" xfId="1155"/>
    <cellStyle name="Normal 2 2 2 6 2 2 2" xfId="2565"/>
    <cellStyle name="Normal 2 2 2 6 2 2 2 2" xfId="5053"/>
    <cellStyle name="Normal 2 2 2 6 2 2 2 2 2" xfId="13199"/>
    <cellStyle name="Normal 2 2 2 6 2 2 2 2 2 2" xfId="29495"/>
    <cellStyle name="Normal 2 2 2 6 2 2 2 2 3" xfId="21349"/>
    <cellStyle name="Normal 2 2 2 6 2 2 2 3" xfId="7864"/>
    <cellStyle name="Normal 2 2 2 6 2 2 2 3 2" xfId="16010"/>
    <cellStyle name="Normal 2 2 2 6 2 2 2 3 2 2" xfId="32306"/>
    <cellStyle name="Normal 2 2 2 6 2 2 2 3 3" xfId="24160"/>
    <cellStyle name="Normal 2 2 2 6 2 2 2 4" xfId="10711"/>
    <cellStyle name="Normal 2 2 2 6 2 2 2 4 2" xfId="27007"/>
    <cellStyle name="Normal 2 2 2 6 2 2 2 5" xfId="18861"/>
    <cellStyle name="Normal 2 2 2 6 2 2 3" xfId="3835"/>
    <cellStyle name="Normal 2 2 2 6 2 2 3 2" xfId="11981"/>
    <cellStyle name="Normal 2 2 2 6 2 2 3 2 2" xfId="28277"/>
    <cellStyle name="Normal 2 2 2 6 2 2 3 3" xfId="20131"/>
    <cellStyle name="Normal 2 2 2 6 2 2 4" xfId="6454"/>
    <cellStyle name="Normal 2 2 2 6 2 2 4 2" xfId="14600"/>
    <cellStyle name="Normal 2 2 2 6 2 2 4 2 2" xfId="30896"/>
    <cellStyle name="Normal 2 2 2 6 2 2 4 3" xfId="22750"/>
    <cellStyle name="Normal 2 2 2 6 2 2 5" xfId="9301"/>
    <cellStyle name="Normal 2 2 2 6 2 2 5 2" xfId="25597"/>
    <cellStyle name="Normal 2 2 2 6 2 2 6" xfId="17451"/>
    <cellStyle name="Normal 2 2 2 6 2 3" xfId="1860"/>
    <cellStyle name="Normal 2 2 2 6 2 3 2" xfId="4444"/>
    <cellStyle name="Normal 2 2 2 6 2 3 2 2" xfId="12590"/>
    <cellStyle name="Normal 2 2 2 6 2 3 2 2 2" xfId="28886"/>
    <cellStyle name="Normal 2 2 2 6 2 3 2 3" xfId="20740"/>
    <cellStyle name="Normal 2 2 2 6 2 3 3" xfId="7159"/>
    <cellStyle name="Normal 2 2 2 6 2 3 3 2" xfId="15305"/>
    <cellStyle name="Normal 2 2 2 6 2 3 3 2 2" xfId="31601"/>
    <cellStyle name="Normal 2 2 2 6 2 3 3 3" xfId="23455"/>
    <cellStyle name="Normal 2 2 2 6 2 3 4" xfId="10006"/>
    <cellStyle name="Normal 2 2 2 6 2 3 4 2" xfId="26302"/>
    <cellStyle name="Normal 2 2 2 6 2 3 5" xfId="18156"/>
    <cellStyle name="Normal 2 2 2 6 2 4" xfId="3226"/>
    <cellStyle name="Normal 2 2 2 6 2 4 2" xfId="11372"/>
    <cellStyle name="Normal 2 2 2 6 2 4 2 2" xfId="27668"/>
    <cellStyle name="Normal 2 2 2 6 2 4 3" xfId="19522"/>
    <cellStyle name="Normal 2 2 2 6 2 5" xfId="5749"/>
    <cellStyle name="Normal 2 2 2 6 2 5 2" xfId="13895"/>
    <cellStyle name="Normal 2 2 2 6 2 5 2 2" xfId="30191"/>
    <cellStyle name="Normal 2 2 2 6 2 5 3" xfId="22045"/>
    <cellStyle name="Normal 2 2 2 6 2 6" xfId="8596"/>
    <cellStyle name="Normal 2 2 2 6 2 6 2" xfId="24892"/>
    <cellStyle name="Normal 2 2 2 6 2 7" xfId="16746"/>
    <cellStyle name="Normal 2 2 2 6 3" xfId="811"/>
    <cellStyle name="Normal 2 2 2 6 3 2" xfId="2221"/>
    <cellStyle name="Normal 2 2 2 6 3 2 2" xfId="4757"/>
    <cellStyle name="Normal 2 2 2 6 3 2 2 2" xfId="12903"/>
    <cellStyle name="Normal 2 2 2 6 3 2 2 2 2" xfId="29199"/>
    <cellStyle name="Normal 2 2 2 6 3 2 2 3" xfId="21053"/>
    <cellStyle name="Normal 2 2 2 6 3 2 3" xfId="7520"/>
    <cellStyle name="Normal 2 2 2 6 3 2 3 2" xfId="15666"/>
    <cellStyle name="Normal 2 2 2 6 3 2 3 2 2" xfId="31962"/>
    <cellStyle name="Normal 2 2 2 6 3 2 3 3" xfId="23816"/>
    <cellStyle name="Normal 2 2 2 6 3 2 4" xfId="10367"/>
    <cellStyle name="Normal 2 2 2 6 3 2 4 2" xfId="26663"/>
    <cellStyle name="Normal 2 2 2 6 3 2 5" xfId="18517"/>
    <cellStyle name="Normal 2 2 2 6 3 3" xfId="3539"/>
    <cellStyle name="Normal 2 2 2 6 3 3 2" xfId="11685"/>
    <cellStyle name="Normal 2 2 2 6 3 3 2 2" xfId="27981"/>
    <cellStyle name="Normal 2 2 2 6 3 3 3" xfId="19835"/>
    <cellStyle name="Normal 2 2 2 6 3 4" xfId="6110"/>
    <cellStyle name="Normal 2 2 2 6 3 4 2" xfId="14256"/>
    <cellStyle name="Normal 2 2 2 6 3 4 2 2" xfId="30552"/>
    <cellStyle name="Normal 2 2 2 6 3 4 3" xfId="22406"/>
    <cellStyle name="Normal 2 2 2 6 3 5" xfId="8957"/>
    <cellStyle name="Normal 2 2 2 6 3 5 2" xfId="25253"/>
    <cellStyle name="Normal 2 2 2 6 3 6" xfId="17107"/>
    <cellStyle name="Normal 2 2 2 6 4" xfId="1516"/>
    <cellStyle name="Normal 2 2 2 6 4 2" xfId="4148"/>
    <cellStyle name="Normal 2 2 2 6 4 2 2" xfId="12294"/>
    <cellStyle name="Normal 2 2 2 6 4 2 2 2" xfId="28590"/>
    <cellStyle name="Normal 2 2 2 6 4 2 3" xfId="20444"/>
    <cellStyle name="Normal 2 2 2 6 4 3" xfId="6815"/>
    <cellStyle name="Normal 2 2 2 6 4 3 2" xfId="14961"/>
    <cellStyle name="Normal 2 2 2 6 4 3 2 2" xfId="31257"/>
    <cellStyle name="Normal 2 2 2 6 4 3 3" xfId="23111"/>
    <cellStyle name="Normal 2 2 2 6 4 4" xfId="9662"/>
    <cellStyle name="Normal 2 2 2 6 4 4 2" xfId="25958"/>
    <cellStyle name="Normal 2 2 2 6 4 5" xfId="17812"/>
    <cellStyle name="Normal 2 2 2 6 5" xfId="2930"/>
    <cellStyle name="Normal 2 2 2 6 5 2" xfId="11076"/>
    <cellStyle name="Normal 2 2 2 6 5 2 2" xfId="27372"/>
    <cellStyle name="Normal 2 2 2 6 5 3" xfId="19226"/>
    <cellStyle name="Normal 2 2 2 6 6" xfId="5405"/>
    <cellStyle name="Normal 2 2 2 6 6 2" xfId="13551"/>
    <cellStyle name="Normal 2 2 2 6 6 2 2" xfId="29847"/>
    <cellStyle name="Normal 2 2 2 6 6 3" xfId="21701"/>
    <cellStyle name="Normal 2 2 2 6 7" xfId="8252"/>
    <cellStyle name="Normal 2 2 2 6 7 2" xfId="24548"/>
    <cellStyle name="Normal 2 2 2 6 8" xfId="16402"/>
    <cellStyle name="Normal 2 2 2 7" xfId="193"/>
    <cellStyle name="Normal 2 2 2 7 2" xfId="537"/>
    <cellStyle name="Normal 2 2 2 7 2 2" xfId="1243"/>
    <cellStyle name="Normal 2 2 2 7 2 2 2" xfId="2653"/>
    <cellStyle name="Normal 2 2 2 7 2 2 2 2" xfId="5127"/>
    <cellStyle name="Normal 2 2 2 7 2 2 2 2 2" xfId="13273"/>
    <cellStyle name="Normal 2 2 2 7 2 2 2 2 2 2" xfId="29569"/>
    <cellStyle name="Normal 2 2 2 7 2 2 2 2 3" xfId="21423"/>
    <cellStyle name="Normal 2 2 2 7 2 2 2 3" xfId="7952"/>
    <cellStyle name="Normal 2 2 2 7 2 2 2 3 2" xfId="16098"/>
    <cellStyle name="Normal 2 2 2 7 2 2 2 3 2 2" xfId="32394"/>
    <cellStyle name="Normal 2 2 2 7 2 2 2 3 3" xfId="24248"/>
    <cellStyle name="Normal 2 2 2 7 2 2 2 4" xfId="10799"/>
    <cellStyle name="Normal 2 2 2 7 2 2 2 4 2" xfId="27095"/>
    <cellStyle name="Normal 2 2 2 7 2 2 2 5" xfId="18949"/>
    <cellStyle name="Normal 2 2 2 7 2 2 3" xfId="3909"/>
    <cellStyle name="Normal 2 2 2 7 2 2 3 2" xfId="12055"/>
    <cellStyle name="Normal 2 2 2 7 2 2 3 2 2" xfId="28351"/>
    <cellStyle name="Normal 2 2 2 7 2 2 3 3" xfId="20205"/>
    <cellStyle name="Normal 2 2 2 7 2 2 4" xfId="6542"/>
    <cellStyle name="Normal 2 2 2 7 2 2 4 2" xfId="14688"/>
    <cellStyle name="Normal 2 2 2 7 2 2 4 2 2" xfId="30984"/>
    <cellStyle name="Normal 2 2 2 7 2 2 4 3" xfId="22838"/>
    <cellStyle name="Normal 2 2 2 7 2 2 5" xfId="9389"/>
    <cellStyle name="Normal 2 2 2 7 2 2 5 2" xfId="25685"/>
    <cellStyle name="Normal 2 2 2 7 2 2 6" xfId="17539"/>
    <cellStyle name="Normal 2 2 2 7 2 3" xfId="1948"/>
    <cellStyle name="Normal 2 2 2 7 2 3 2" xfId="4518"/>
    <cellStyle name="Normal 2 2 2 7 2 3 2 2" xfId="12664"/>
    <cellStyle name="Normal 2 2 2 7 2 3 2 2 2" xfId="28960"/>
    <cellStyle name="Normal 2 2 2 7 2 3 2 3" xfId="20814"/>
    <cellStyle name="Normal 2 2 2 7 2 3 3" xfId="7247"/>
    <cellStyle name="Normal 2 2 2 7 2 3 3 2" xfId="15393"/>
    <cellStyle name="Normal 2 2 2 7 2 3 3 2 2" xfId="31689"/>
    <cellStyle name="Normal 2 2 2 7 2 3 3 3" xfId="23543"/>
    <cellStyle name="Normal 2 2 2 7 2 3 4" xfId="10094"/>
    <cellStyle name="Normal 2 2 2 7 2 3 4 2" xfId="26390"/>
    <cellStyle name="Normal 2 2 2 7 2 3 5" xfId="18244"/>
    <cellStyle name="Normal 2 2 2 7 2 4" xfId="3300"/>
    <cellStyle name="Normal 2 2 2 7 2 4 2" xfId="11446"/>
    <cellStyle name="Normal 2 2 2 7 2 4 2 2" xfId="27742"/>
    <cellStyle name="Normal 2 2 2 7 2 4 3" xfId="19596"/>
    <cellStyle name="Normal 2 2 2 7 2 5" xfId="5837"/>
    <cellStyle name="Normal 2 2 2 7 2 5 2" xfId="13983"/>
    <cellStyle name="Normal 2 2 2 7 2 5 2 2" xfId="30279"/>
    <cellStyle name="Normal 2 2 2 7 2 5 3" xfId="22133"/>
    <cellStyle name="Normal 2 2 2 7 2 6" xfId="8684"/>
    <cellStyle name="Normal 2 2 2 7 2 6 2" xfId="24980"/>
    <cellStyle name="Normal 2 2 2 7 2 7" xfId="16834"/>
    <cellStyle name="Normal 2 2 2 7 3" xfId="899"/>
    <cellStyle name="Normal 2 2 2 7 3 2" xfId="2309"/>
    <cellStyle name="Normal 2 2 2 7 3 2 2" xfId="4831"/>
    <cellStyle name="Normal 2 2 2 7 3 2 2 2" xfId="12977"/>
    <cellStyle name="Normal 2 2 2 7 3 2 2 2 2" xfId="29273"/>
    <cellStyle name="Normal 2 2 2 7 3 2 2 3" xfId="21127"/>
    <cellStyle name="Normal 2 2 2 7 3 2 3" xfId="7608"/>
    <cellStyle name="Normal 2 2 2 7 3 2 3 2" xfId="15754"/>
    <cellStyle name="Normal 2 2 2 7 3 2 3 2 2" xfId="32050"/>
    <cellStyle name="Normal 2 2 2 7 3 2 3 3" xfId="23904"/>
    <cellStyle name="Normal 2 2 2 7 3 2 4" xfId="10455"/>
    <cellStyle name="Normal 2 2 2 7 3 2 4 2" xfId="26751"/>
    <cellStyle name="Normal 2 2 2 7 3 2 5" xfId="18605"/>
    <cellStyle name="Normal 2 2 2 7 3 3" xfId="3613"/>
    <cellStyle name="Normal 2 2 2 7 3 3 2" xfId="11759"/>
    <cellStyle name="Normal 2 2 2 7 3 3 2 2" xfId="28055"/>
    <cellStyle name="Normal 2 2 2 7 3 3 3" xfId="19909"/>
    <cellStyle name="Normal 2 2 2 7 3 4" xfId="6198"/>
    <cellStyle name="Normal 2 2 2 7 3 4 2" xfId="14344"/>
    <cellStyle name="Normal 2 2 2 7 3 4 2 2" xfId="30640"/>
    <cellStyle name="Normal 2 2 2 7 3 4 3" xfId="22494"/>
    <cellStyle name="Normal 2 2 2 7 3 5" xfId="9045"/>
    <cellStyle name="Normal 2 2 2 7 3 5 2" xfId="25341"/>
    <cellStyle name="Normal 2 2 2 7 3 6" xfId="17195"/>
    <cellStyle name="Normal 2 2 2 7 4" xfId="1604"/>
    <cellStyle name="Normal 2 2 2 7 4 2" xfId="4222"/>
    <cellStyle name="Normal 2 2 2 7 4 2 2" xfId="12368"/>
    <cellStyle name="Normal 2 2 2 7 4 2 2 2" xfId="28664"/>
    <cellStyle name="Normal 2 2 2 7 4 2 3" xfId="20518"/>
    <cellStyle name="Normal 2 2 2 7 4 3" xfId="6903"/>
    <cellStyle name="Normal 2 2 2 7 4 3 2" xfId="15049"/>
    <cellStyle name="Normal 2 2 2 7 4 3 2 2" xfId="31345"/>
    <cellStyle name="Normal 2 2 2 7 4 3 3" xfId="23199"/>
    <cellStyle name="Normal 2 2 2 7 4 4" xfId="9750"/>
    <cellStyle name="Normal 2 2 2 7 4 4 2" xfId="26046"/>
    <cellStyle name="Normal 2 2 2 7 4 5" xfId="17900"/>
    <cellStyle name="Normal 2 2 2 7 5" xfId="3004"/>
    <cellStyle name="Normal 2 2 2 7 5 2" xfId="11150"/>
    <cellStyle name="Normal 2 2 2 7 5 2 2" xfId="27446"/>
    <cellStyle name="Normal 2 2 2 7 5 3" xfId="19300"/>
    <cellStyle name="Normal 2 2 2 7 6" xfId="5493"/>
    <cellStyle name="Normal 2 2 2 7 6 2" xfId="13639"/>
    <cellStyle name="Normal 2 2 2 7 6 2 2" xfId="29935"/>
    <cellStyle name="Normal 2 2 2 7 6 3" xfId="21789"/>
    <cellStyle name="Normal 2 2 2 7 7" xfId="8340"/>
    <cellStyle name="Normal 2 2 2 7 7 2" xfId="24636"/>
    <cellStyle name="Normal 2 2 2 7 8" xfId="16490"/>
    <cellStyle name="Normal 2 2 2 8" xfId="269"/>
    <cellStyle name="Normal 2 2 2 8 2" xfId="613"/>
    <cellStyle name="Normal 2 2 2 8 2 2" xfId="1319"/>
    <cellStyle name="Normal 2 2 2 8 2 2 2" xfId="2729"/>
    <cellStyle name="Normal 2 2 2 8 2 2 2 2" xfId="5201"/>
    <cellStyle name="Normal 2 2 2 8 2 2 2 2 2" xfId="13347"/>
    <cellStyle name="Normal 2 2 2 8 2 2 2 2 2 2" xfId="29643"/>
    <cellStyle name="Normal 2 2 2 8 2 2 2 2 3" xfId="21497"/>
    <cellStyle name="Normal 2 2 2 8 2 2 2 3" xfId="8028"/>
    <cellStyle name="Normal 2 2 2 8 2 2 2 3 2" xfId="16174"/>
    <cellStyle name="Normal 2 2 2 8 2 2 2 3 2 2" xfId="32470"/>
    <cellStyle name="Normal 2 2 2 8 2 2 2 3 3" xfId="24324"/>
    <cellStyle name="Normal 2 2 2 8 2 2 2 4" xfId="10875"/>
    <cellStyle name="Normal 2 2 2 8 2 2 2 4 2" xfId="27171"/>
    <cellStyle name="Normal 2 2 2 8 2 2 2 5" xfId="19025"/>
    <cellStyle name="Normal 2 2 2 8 2 2 3" xfId="3983"/>
    <cellStyle name="Normal 2 2 2 8 2 2 3 2" xfId="12129"/>
    <cellStyle name="Normal 2 2 2 8 2 2 3 2 2" xfId="28425"/>
    <cellStyle name="Normal 2 2 2 8 2 2 3 3" xfId="20279"/>
    <cellStyle name="Normal 2 2 2 8 2 2 4" xfId="6618"/>
    <cellStyle name="Normal 2 2 2 8 2 2 4 2" xfId="14764"/>
    <cellStyle name="Normal 2 2 2 8 2 2 4 2 2" xfId="31060"/>
    <cellStyle name="Normal 2 2 2 8 2 2 4 3" xfId="22914"/>
    <cellStyle name="Normal 2 2 2 8 2 2 5" xfId="9465"/>
    <cellStyle name="Normal 2 2 2 8 2 2 5 2" xfId="25761"/>
    <cellStyle name="Normal 2 2 2 8 2 2 6" xfId="17615"/>
    <cellStyle name="Normal 2 2 2 8 2 3" xfId="2024"/>
    <cellStyle name="Normal 2 2 2 8 2 3 2" xfId="4592"/>
    <cellStyle name="Normal 2 2 2 8 2 3 2 2" xfId="12738"/>
    <cellStyle name="Normal 2 2 2 8 2 3 2 2 2" xfId="29034"/>
    <cellStyle name="Normal 2 2 2 8 2 3 2 3" xfId="20888"/>
    <cellStyle name="Normal 2 2 2 8 2 3 3" xfId="7323"/>
    <cellStyle name="Normal 2 2 2 8 2 3 3 2" xfId="15469"/>
    <cellStyle name="Normal 2 2 2 8 2 3 3 2 2" xfId="31765"/>
    <cellStyle name="Normal 2 2 2 8 2 3 3 3" xfId="23619"/>
    <cellStyle name="Normal 2 2 2 8 2 3 4" xfId="10170"/>
    <cellStyle name="Normal 2 2 2 8 2 3 4 2" xfId="26466"/>
    <cellStyle name="Normal 2 2 2 8 2 3 5" xfId="18320"/>
    <cellStyle name="Normal 2 2 2 8 2 4" xfId="3374"/>
    <cellStyle name="Normal 2 2 2 8 2 4 2" xfId="11520"/>
    <cellStyle name="Normal 2 2 2 8 2 4 2 2" xfId="27816"/>
    <cellStyle name="Normal 2 2 2 8 2 4 3" xfId="19670"/>
    <cellStyle name="Normal 2 2 2 8 2 5" xfId="5913"/>
    <cellStyle name="Normal 2 2 2 8 2 5 2" xfId="14059"/>
    <cellStyle name="Normal 2 2 2 8 2 5 2 2" xfId="30355"/>
    <cellStyle name="Normal 2 2 2 8 2 5 3" xfId="22209"/>
    <cellStyle name="Normal 2 2 2 8 2 6" xfId="8760"/>
    <cellStyle name="Normal 2 2 2 8 2 6 2" xfId="25056"/>
    <cellStyle name="Normal 2 2 2 8 2 7" xfId="16910"/>
    <cellStyle name="Normal 2 2 2 8 3" xfId="975"/>
    <cellStyle name="Normal 2 2 2 8 3 2" xfId="2385"/>
    <cellStyle name="Normal 2 2 2 8 3 2 2" xfId="4905"/>
    <cellStyle name="Normal 2 2 2 8 3 2 2 2" xfId="13051"/>
    <cellStyle name="Normal 2 2 2 8 3 2 2 2 2" xfId="29347"/>
    <cellStyle name="Normal 2 2 2 8 3 2 2 3" xfId="21201"/>
    <cellStyle name="Normal 2 2 2 8 3 2 3" xfId="7684"/>
    <cellStyle name="Normal 2 2 2 8 3 2 3 2" xfId="15830"/>
    <cellStyle name="Normal 2 2 2 8 3 2 3 2 2" xfId="32126"/>
    <cellStyle name="Normal 2 2 2 8 3 2 3 3" xfId="23980"/>
    <cellStyle name="Normal 2 2 2 8 3 2 4" xfId="10531"/>
    <cellStyle name="Normal 2 2 2 8 3 2 4 2" xfId="26827"/>
    <cellStyle name="Normal 2 2 2 8 3 2 5" xfId="18681"/>
    <cellStyle name="Normal 2 2 2 8 3 3" xfId="3687"/>
    <cellStyle name="Normal 2 2 2 8 3 3 2" xfId="11833"/>
    <cellStyle name="Normal 2 2 2 8 3 3 2 2" xfId="28129"/>
    <cellStyle name="Normal 2 2 2 8 3 3 3" xfId="19983"/>
    <cellStyle name="Normal 2 2 2 8 3 4" xfId="6274"/>
    <cellStyle name="Normal 2 2 2 8 3 4 2" xfId="14420"/>
    <cellStyle name="Normal 2 2 2 8 3 4 2 2" xfId="30716"/>
    <cellStyle name="Normal 2 2 2 8 3 4 3" xfId="22570"/>
    <cellStyle name="Normal 2 2 2 8 3 5" xfId="9121"/>
    <cellStyle name="Normal 2 2 2 8 3 5 2" xfId="25417"/>
    <cellStyle name="Normal 2 2 2 8 3 6" xfId="17271"/>
    <cellStyle name="Normal 2 2 2 8 4" xfId="1680"/>
    <cellStyle name="Normal 2 2 2 8 4 2" xfId="4296"/>
    <cellStyle name="Normal 2 2 2 8 4 2 2" xfId="12442"/>
    <cellStyle name="Normal 2 2 2 8 4 2 2 2" xfId="28738"/>
    <cellStyle name="Normal 2 2 2 8 4 2 3" xfId="20592"/>
    <cellStyle name="Normal 2 2 2 8 4 3" xfId="6979"/>
    <cellStyle name="Normal 2 2 2 8 4 3 2" xfId="15125"/>
    <cellStyle name="Normal 2 2 2 8 4 3 2 2" xfId="31421"/>
    <cellStyle name="Normal 2 2 2 8 4 3 3" xfId="23275"/>
    <cellStyle name="Normal 2 2 2 8 4 4" xfId="9826"/>
    <cellStyle name="Normal 2 2 2 8 4 4 2" xfId="26122"/>
    <cellStyle name="Normal 2 2 2 8 4 5" xfId="17976"/>
    <cellStyle name="Normal 2 2 2 8 5" xfId="3078"/>
    <cellStyle name="Normal 2 2 2 8 5 2" xfId="11224"/>
    <cellStyle name="Normal 2 2 2 8 5 2 2" xfId="27520"/>
    <cellStyle name="Normal 2 2 2 8 5 3" xfId="19374"/>
    <cellStyle name="Normal 2 2 2 8 6" xfId="5569"/>
    <cellStyle name="Normal 2 2 2 8 6 2" xfId="13715"/>
    <cellStyle name="Normal 2 2 2 8 6 2 2" xfId="30011"/>
    <cellStyle name="Normal 2 2 2 8 6 3" xfId="21865"/>
    <cellStyle name="Normal 2 2 2 8 7" xfId="8416"/>
    <cellStyle name="Normal 2 2 2 8 7 2" xfId="24712"/>
    <cellStyle name="Normal 2 2 2 8 8" xfId="16566"/>
    <cellStyle name="Normal 2 2 2 9" xfId="359"/>
    <cellStyle name="Normal 2 2 2 9 2" xfId="1065"/>
    <cellStyle name="Normal 2 2 2 9 2 2" xfId="2475"/>
    <cellStyle name="Normal 2 2 2 9 2 2 2" xfId="4979"/>
    <cellStyle name="Normal 2 2 2 9 2 2 2 2" xfId="13125"/>
    <cellStyle name="Normal 2 2 2 9 2 2 2 2 2" xfId="29421"/>
    <cellStyle name="Normal 2 2 2 9 2 2 2 3" xfId="21275"/>
    <cellStyle name="Normal 2 2 2 9 2 2 3" xfId="7774"/>
    <cellStyle name="Normal 2 2 2 9 2 2 3 2" xfId="15920"/>
    <cellStyle name="Normal 2 2 2 9 2 2 3 2 2" xfId="32216"/>
    <cellStyle name="Normal 2 2 2 9 2 2 3 3" xfId="24070"/>
    <cellStyle name="Normal 2 2 2 9 2 2 4" xfId="10621"/>
    <cellStyle name="Normal 2 2 2 9 2 2 4 2" xfId="26917"/>
    <cellStyle name="Normal 2 2 2 9 2 2 5" xfId="18771"/>
    <cellStyle name="Normal 2 2 2 9 2 3" xfId="3761"/>
    <cellStyle name="Normal 2 2 2 9 2 3 2" xfId="11907"/>
    <cellStyle name="Normal 2 2 2 9 2 3 2 2" xfId="28203"/>
    <cellStyle name="Normal 2 2 2 9 2 3 3" xfId="20057"/>
    <cellStyle name="Normal 2 2 2 9 2 4" xfId="6364"/>
    <cellStyle name="Normal 2 2 2 9 2 4 2" xfId="14510"/>
    <cellStyle name="Normal 2 2 2 9 2 4 2 2" xfId="30806"/>
    <cellStyle name="Normal 2 2 2 9 2 4 3" xfId="22660"/>
    <cellStyle name="Normal 2 2 2 9 2 5" xfId="9211"/>
    <cellStyle name="Normal 2 2 2 9 2 5 2" xfId="25507"/>
    <cellStyle name="Normal 2 2 2 9 2 6" xfId="17361"/>
    <cellStyle name="Normal 2 2 2 9 3" xfId="1770"/>
    <cellStyle name="Normal 2 2 2 9 3 2" xfId="4370"/>
    <cellStyle name="Normal 2 2 2 9 3 2 2" xfId="12516"/>
    <cellStyle name="Normal 2 2 2 9 3 2 2 2" xfId="28812"/>
    <cellStyle name="Normal 2 2 2 9 3 2 3" xfId="20666"/>
    <cellStyle name="Normal 2 2 2 9 3 3" xfId="7069"/>
    <cellStyle name="Normal 2 2 2 9 3 3 2" xfId="15215"/>
    <cellStyle name="Normal 2 2 2 9 3 3 2 2" xfId="31511"/>
    <cellStyle name="Normal 2 2 2 9 3 3 3" xfId="23365"/>
    <cellStyle name="Normal 2 2 2 9 3 4" xfId="9916"/>
    <cellStyle name="Normal 2 2 2 9 3 4 2" xfId="26212"/>
    <cellStyle name="Normal 2 2 2 9 3 5" xfId="18066"/>
    <cellStyle name="Normal 2 2 2 9 4" xfId="3152"/>
    <cellStyle name="Normal 2 2 2 9 4 2" xfId="11298"/>
    <cellStyle name="Normal 2 2 2 9 4 2 2" xfId="27594"/>
    <cellStyle name="Normal 2 2 2 9 4 3" xfId="19448"/>
    <cellStyle name="Normal 2 2 2 9 5" xfId="5659"/>
    <cellStyle name="Normal 2 2 2 9 5 2" xfId="13805"/>
    <cellStyle name="Normal 2 2 2 9 5 2 2" xfId="30101"/>
    <cellStyle name="Normal 2 2 2 9 5 3" xfId="21955"/>
    <cellStyle name="Normal 2 2 2 9 6" xfId="8506"/>
    <cellStyle name="Normal 2 2 2 9 6 2" xfId="24802"/>
    <cellStyle name="Normal 2 2 2 9 7" xfId="16656"/>
    <cellStyle name="Normal 2 2 3" xfId="19"/>
    <cellStyle name="Normal 2 2 3 10" xfId="2860"/>
    <cellStyle name="Normal 2 2 3 10 2" xfId="11006"/>
    <cellStyle name="Normal 2 2 3 10 2 2" xfId="27302"/>
    <cellStyle name="Normal 2 2 3 10 3" xfId="19156"/>
    <cellStyle name="Normal 2 2 3 11" xfId="5319"/>
    <cellStyle name="Normal 2 2 3 11 2" xfId="13465"/>
    <cellStyle name="Normal 2 2 3 11 2 2" xfId="29761"/>
    <cellStyle name="Normal 2 2 3 11 3" xfId="21615"/>
    <cellStyle name="Normal 2 2 3 12" xfId="8166"/>
    <cellStyle name="Normal 2 2 3 12 2" xfId="24462"/>
    <cellStyle name="Normal 2 2 3 13" xfId="16316"/>
    <cellStyle name="Normal 2 2 3 2" xfId="41"/>
    <cellStyle name="Normal 2 2 3 2 10" xfId="5341"/>
    <cellStyle name="Normal 2 2 3 2 10 2" xfId="13487"/>
    <cellStyle name="Normal 2 2 3 2 10 2 2" xfId="29783"/>
    <cellStyle name="Normal 2 2 3 2 10 3" xfId="21637"/>
    <cellStyle name="Normal 2 2 3 2 11" xfId="8188"/>
    <cellStyle name="Normal 2 2 3 2 11 2" xfId="24484"/>
    <cellStyle name="Normal 2 2 3 2 12" xfId="16338"/>
    <cellStyle name="Normal 2 2 3 2 2" xfId="85"/>
    <cellStyle name="Normal 2 2 3 2 2 10" xfId="8232"/>
    <cellStyle name="Normal 2 2 3 2 2 10 2" xfId="24528"/>
    <cellStyle name="Normal 2 2 3 2 2 11" xfId="16382"/>
    <cellStyle name="Normal 2 2 3 2 2 2" xfId="175"/>
    <cellStyle name="Normal 2 2 3 2 2 2 2" xfId="519"/>
    <cellStyle name="Normal 2 2 3 2 2 2 2 2" xfId="1225"/>
    <cellStyle name="Normal 2 2 3 2 2 2 2 2 2" xfId="2635"/>
    <cellStyle name="Normal 2 2 3 2 2 2 2 2 2 2" xfId="5111"/>
    <cellStyle name="Normal 2 2 3 2 2 2 2 2 2 2 2" xfId="13257"/>
    <cellStyle name="Normal 2 2 3 2 2 2 2 2 2 2 2 2" xfId="29553"/>
    <cellStyle name="Normal 2 2 3 2 2 2 2 2 2 2 3" xfId="21407"/>
    <cellStyle name="Normal 2 2 3 2 2 2 2 2 2 3" xfId="7934"/>
    <cellStyle name="Normal 2 2 3 2 2 2 2 2 2 3 2" xfId="16080"/>
    <cellStyle name="Normal 2 2 3 2 2 2 2 2 2 3 2 2" xfId="32376"/>
    <cellStyle name="Normal 2 2 3 2 2 2 2 2 2 3 3" xfId="24230"/>
    <cellStyle name="Normal 2 2 3 2 2 2 2 2 2 4" xfId="10781"/>
    <cellStyle name="Normal 2 2 3 2 2 2 2 2 2 4 2" xfId="27077"/>
    <cellStyle name="Normal 2 2 3 2 2 2 2 2 2 5" xfId="18931"/>
    <cellStyle name="Normal 2 2 3 2 2 2 2 2 3" xfId="3893"/>
    <cellStyle name="Normal 2 2 3 2 2 2 2 2 3 2" xfId="12039"/>
    <cellStyle name="Normal 2 2 3 2 2 2 2 2 3 2 2" xfId="28335"/>
    <cellStyle name="Normal 2 2 3 2 2 2 2 2 3 3" xfId="20189"/>
    <cellStyle name="Normal 2 2 3 2 2 2 2 2 4" xfId="6524"/>
    <cellStyle name="Normal 2 2 3 2 2 2 2 2 4 2" xfId="14670"/>
    <cellStyle name="Normal 2 2 3 2 2 2 2 2 4 2 2" xfId="30966"/>
    <cellStyle name="Normal 2 2 3 2 2 2 2 2 4 3" xfId="22820"/>
    <cellStyle name="Normal 2 2 3 2 2 2 2 2 5" xfId="9371"/>
    <cellStyle name="Normal 2 2 3 2 2 2 2 2 5 2" xfId="25667"/>
    <cellStyle name="Normal 2 2 3 2 2 2 2 2 6" xfId="17521"/>
    <cellStyle name="Normal 2 2 3 2 2 2 2 3" xfId="1930"/>
    <cellStyle name="Normal 2 2 3 2 2 2 2 3 2" xfId="4502"/>
    <cellStyle name="Normal 2 2 3 2 2 2 2 3 2 2" xfId="12648"/>
    <cellStyle name="Normal 2 2 3 2 2 2 2 3 2 2 2" xfId="28944"/>
    <cellStyle name="Normal 2 2 3 2 2 2 2 3 2 3" xfId="20798"/>
    <cellStyle name="Normal 2 2 3 2 2 2 2 3 3" xfId="7229"/>
    <cellStyle name="Normal 2 2 3 2 2 2 2 3 3 2" xfId="15375"/>
    <cellStyle name="Normal 2 2 3 2 2 2 2 3 3 2 2" xfId="31671"/>
    <cellStyle name="Normal 2 2 3 2 2 2 2 3 3 3" xfId="23525"/>
    <cellStyle name="Normal 2 2 3 2 2 2 2 3 4" xfId="10076"/>
    <cellStyle name="Normal 2 2 3 2 2 2 2 3 4 2" xfId="26372"/>
    <cellStyle name="Normal 2 2 3 2 2 2 2 3 5" xfId="18226"/>
    <cellStyle name="Normal 2 2 3 2 2 2 2 4" xfId="3284"/>
    <cellStyle name="Normal 2 2 3 2 2 2 2 4 2" xfId="11430"/>
    <cellStyle name="Normal 2 2 3 2 2 2 2 4 2 2" xfId="27726"/>
    <cellStyle name="Normal 2 2 3 2 2 2 2 4 3" xfId="19580"/>
    <cellStyle name="Normal 2 2 3 2 2 2 2 5" xfId="5819"/>
    <cellStyle name="Normal 2 2 3 2 2 2 2 5 2" xfId="13965"/>
    <cellStyle name="Normal 2 2 3 2 2 2 2 5 2 2" xfId="30261"/>
    <cellStyle name="Normal 2 2 3 2 2 2 2 5 3" xfId="22115"/>
    <cellStyle name="Normal 2 2 3 2 2 2 2 6" xfId="8666"/>
    <cellStyle name="Normal 2 2 3 2 2 2 2 6 2" xfId="24962"/>
    <cellStyle name="Normal 2 2 3 2 2 2 2 7" xfId="16816"/>
    <cellStyle name="Normal 2 2 3 2 2 2 3" xfId="881"/>
    <cellStyle name="Normal 2 2 3 2 2 2 3 2" xfId="2291"/>
    <cellStyle name="Normal 2 2 3 2 2 2 3 2 2" xfId="4815"/>
    <cellStyle name="Normal 2 2 3 2 2 2 3 2 2 2" xfId="12961"/>
    <cellStyle name="Normal 2 2 3 2 2 2 3 2 2 2 2" xfId="29257"/>
    <cellStyle name="Normal 2 2 3 2 2 2 3 2 2 3" xfId="21111"/>
    <cellStyle name="Normal 2 2 3 2 2 2 3 2 3" xfId="7590"/>
    <cellStyle name="Normal 2 2 3 2 2 2 3 2 3 2" xfId="15736"/>
    <cellStyle name="Normal 2 2 3 2 2 2 3 2 3 2 2" xfId="32032"/>
    <cellStyle name="Normal 2 2 3 2 2 2 3 2 3 3" xfId="23886"/>
    <cellStyle name="Normal 2 2 3 2 2 2 3 2 4" xfId="10437"/>
    <cellStyle name="Normal 2 2 3 2 2 2 3 2 4 2" xfId="26733"/>
    <cellStyle name="Normal 2 2 3 2 2 2 3 2 5" xfId="18587"/>
    <cellStyle name="Normal 2 2 3 2 2 2 3 3" xfId="3597"/>
    <cellStyle name="Normal 2 2 3 2 2 2 3 3 2" xfId="11743"/>
    <cellStyle name="Normal 2 2 3 2 2 2 3 3 2 2" xfId="28039"/>
    <cellStyle name="Normal 2 2 3 2 2 2 3 3 3" xfId="19893"/>
    <cellStyle name="Normal 2 2 3 2 2 2 3 4" xfId="6180"/>
    <cellStyle name="Normal 2 2 3 2 2 2 3 4 2" xfId="14326"/>
    <cellStyle name="Normal 2 2 3 2 2 2 3 4 2 2" xfId="30622"/>
    <cellStyle name="Normal 2 2 3 2 2 2 3 4 3" xfId="22476"/>
    <cellStyle name="Normal 2 2 3 2 2 2 3 5" xfId="9027"/>
    <cellStyle name="Normal 2 2 3 2 2 2 3 5 2" xfId="25323"/>
    <cellStyle name="Normal 2 2 3 2 2 2 3 6" xfId="17177"/>
    <cellStyle name="Normal 2 2 3 2 2 2 4" xfId="1586"/>
    <cellStyle name="Normal 2 2 3 2 2 2 4 2" xfId="4206"/>
    <cellStyle name="Normal 2 2 3 2 2 2 4 2 2" xfId="12352"/>
    <cellStyle name="Normal 2 2 3 2 2 2 4 2 2 2" xfId="28648"/>
    <cellStyle name="Normal 2 2 3 2 2 2 4 2 3" xfId="20502"/>
    <cellStyle name="Normal 2 2 3 2 2 2 4 3" xfId="6885"/>
    <cellStyle name="Normal 2 2 3 2 2 2 4 3 2" xfId="15031"/>
    <cellStyle name="Normal 2 2 3 2 2 2 4 3 2 2" xfId="31327"/>
    <cellStyle name="Normal 2 2 3 2 2 2 4 3 3" xfId="23181"/>
    <cellStyle name="Normal 2 2 3 2 2 2 4 4" xfId="9732"/>
    <cellStyle name="Normal 2 2 3 2 2 2 4 4 2" xfId="26028"/>
    <cellStyle name="Normal 2 2 3 2 2 2 4 5" xfId="17882"/>
    <cellStyle name="Normal 2 2 3 2 2 2 5" xfId="2988"/>
    <cellStyle name="Normal 2 2 3 2 2 2 5 2" xfId="11134"/>
    <cellStyle name="Normal 2 2 3 2 2 2 5 2 2" xfId="27430"/>
    <cellStyle name="Normal 2 2 3 2 2 2 5 3" xfId="19284"/>
    <cellStyle name="Normal 2 2 3 2 2 2 6" xfId="5475"/>
    <cellStyle name="Normal 2 2 3 2 2 2 6 2" xfId="13621"/>
    <cellStyle name="Normal 2 2 3 2 2 2 6 2 2" xfId="29917"/>
    <cellStyle name="Normal 2 2 3 2 2 2 6 3" xfId="21771"/>
    <cellStyle name="Normal 2 2 3 2 2 2 7" xfId="8322"/>
    <cellStyle name="Normal 2 2 3 2 2 2 7 2" xfId="24618"/>
    <cellStyle name="Normal 2 2 3 2 2 2 8" xfId="16472"/>
    <cellStyle name="Normal 2 2 3 2 2 3" xfId="251"/>
    <cellStyle name="Normal 2 2 3 2 2 3 2" xfId="595"/>
    <cellStyle name="Normal 2 2 3 2 2 3 2 2" xfId="1301"/>
    <cellStyle name="Normal 2 2 3 2 2 3 2 2 2" xfId="2711"/>
    <cellStyle name="Normal 2 2 3 2 2 3 2 2 2 2" xfId="5185"/>
    <cellStyle name="Normal 2 2 3 2 2 3 2 2 2 2 2" xfId="13331"/>
    <cellStyle name="Normal 2 2 3 2 2 3 2 2 2 2 2 2" xfId="29627"/>
    <cellStyle name="Normal 2 2 3 2 2 3 2 2 2 2 3" xfId="21481"/>
    <cellStyle name="Normal 2 2 3 2 2 3 2 2 2 3" xfId="8010"/>
    <cellStyle name="Normal 2 2 3 2 2 3 2 2 2 3 2" xfId="16156"/>
    <cellStyle name="Normal 2 2 3 2 2 3 2 2 2 3 2 2" xfId="32452"/>
    <cellStyle name="Normal 2 2 3 2 2 3 2 2 2 3 3" xfId="24306"/>
    <cellStyle name="Normal 2 2 3 2 2 3 2 2 2 4" xfId="10857"/>
    <cellStyle name="Normal 2 2 3 2 2 3 2 2 2 4 2" xfId="27153"/>
    <cellStyle name="Normal 2 2 3 2 2 3 2 2 2 5" xfId="19007"/>
    <cellStyle name="Normal 2 2 3 2 2 3 2 2 3" xfId="3967"/>
    <cellStyle name="Normal 2 2 3 2 2 3 2 2 3 2" xfId="12113"/>
    <cellStyle name="Normal 2 2 3 2 2 3 2 2 3 2 2" xfId="28409"/>
    <cellStyle name="Normal 2 2 3 2 2 3 2 2 3 3" xfId="20263"/>
    <cellStyle name="Normal 2 2 3 2 2 3 2 2 4" xfId="6600"/>
    <cellStyle name="Normal 2 2 3 2 2 3 2 2 4 2" xfId="14746"/>
    <cellStyle name="Normal 2 2 3 2 2 3 2 2 4 2 2" xfId="31042"/>
    <cellStyle name="Normal 2 2 3 2 2 3 2 2 4 3" xfId="22896"/>
    <cellStyle name="Normal 2 2 3 2 2 3 2 2 5" xfId="9447"/>
    <cellStyle name="Normal 2 2 3 2 2 3 2 2 5 2" xfId="25743"/>
    <cellStyle name="Normal 2 2 3 2 2 3 2 2 6" xfId="17597"/>
    <cellStyle name="Normal 2 2 3 2 2 3 2 3" xfId="2006"/>
    <cellStyle name="Normal 2 2 3 2 2 3 2 3 2" xfId="4576"/>
    <cellStyle name="Normal 2 2 3 2 2 3 2 3 2 2" xfId="12722"/>
    <cellStyle name="Normal 2 2 3 2 2 3 2 3 2 2 2" xfId="29018"/>
    <cellStyle name="Normal 2 2 3 2 2 3 2 3 2 3" xfId="20872"/>
    <cellStyle name="Normal 2 2 3 2 2 3 2 3 3" xfId="7305"/>
    <cellStyle name="Normal 2 2 3 2 2 3 2 3 3 2" xfId="15451"/>
    <cellStyle name="Normal 2 2 3 2 2 3 2 3 3 2 2" xfId="31747"/>
    <cellStyle name="Normal 2 2 3 2 2 3 2 3 3 3" xfId="23601"/>
    <cellStyle name="Normal 2 2 3 2 2 3 2 3 4" xfId="10152"/>
    <cellStyle name="Normal 2 2 3 2 2 3 2 3 4 2" xfId="26448"/>
    <cellStyle name="Normal 2 2 3 2 2 3 2 3 5" xfId="18302"/>
    <cellStyle name="Normal 2 2 3 2 2 3 2 4" xfId="3358"/>
    <cellStyle name="Normal 2 2 3 2 2 3 2 4 2" xfId="11504"/>
    <cellStyle name="Normal 2 2 3 2 2 3 2 4 2 2" xfId="27800"/>
    <cellStyle name="Normal 2 2 3 2 2 3 2 4 3" xfId="19654"/>
    <cellStyle name="Normal 2 2 3 2 2 3 2 5" xfId="5895"/>
    <cellStyle name="Normal 2 2 3 2 2 3 2 5 2" xfId="14041"/>
    <cellStyle name="Normal 2 2 3 2 2 3 2 5 2 2" xfId="30337"/>
    <cellStyle name="Normal 2 2 3 2 2 3 2 5 3" xfId="22191"/>
    <cellStyle name="Normal 2 2 3 2 2 3 2 6" xfId="8742"/>
    <cellStyle name="Normal 2 2 3 2 2 3 2 6 2" xfId="25038"/>
    <cellStyle name="Normal 2 2 3 2 2 3 2 7" xfId="16892"/>
    <cellStyle name="Normal 2 2 3 2 2 3 3" xfId="957"/>
    <cellStyle name="Normal 2 2 3 2 2 3 3 2" xfId="2367"/>
    <cellStyle name="Normal 2 2 3 2 2 3 3 2 2" xfId="4889"/>
    <cellStyle name="Normal 2 2 3 2 2 3 3 2 2 2" xfId="13035"/>
    <cellStyle name="Normal 2 2 3 2 2 3 3 2 2 2 2" xfId="29331"/>
    <cellStyle name="Normal 2 2 3 2 2 3 3 2 2 3" xfId="21185"/>
    <cellStyle name="Normal 2 2 3 2 2 3 3 2 3" xfId="7666"/>
    <cellStyle name="Normal 2 2 3 2 2 3 3 2 3 2" xfId="15812"/>
    <cellStyle name="Normal 2 2 3 2 2 3 3 2 3 2 2" xfId="32108"/>
    <cellStyle name="Normal 2 2 3 2 2 3 3 2 3 3" xfId="23962"/>
    <cellStyle name="Normal 2 2 3 2 2 3 3 2 4" xfId="10513"/>
    <cellStyle name="Normal 2 2 3 2 2 3 3 2 4 2" xfId="26809"/>
    <cellStyle name="Normal 2 2 3 2 2 3 3 2 5" xfId="18663"/>
    <cellStyle name="Normal 2 2 3 2 2 3 3 3" xfId="3671"/>
    <cellStyle name="Normal 2 2 3 2 2 3 3 3 2" xfId="11817"/>
    <cellStyle name="Normal 2 2 3 2 2 3 3 3 2 2" xfId="28113"/>
    <cellStyle name="Normal 2 2 3 2 2 3 3 3 3" xfId="19967"/>
    <cellStyle name="Normal 2 2 3 2 2 3 3 4" xfId="6256"/>
    <cellStyle name="Normal 2 2 3 2 2 3 3 4 2" xfId="14402"/>
    <cellStyle name="Normal 2 2 3 2 2 3 3 4 2 2" xfId="30698"/>
    <cellStyle name="Normal 2 2 3 2 2 3 3 4 3" xfId="22552"/>
    <cellStyle name="Normal 2 2 3 2 2 3 3 5" xfId="9103"/>
    <cellStyle name="Normal 2 2 3 2 2 3 3 5 2" xfId="25399"/>
    <cellStyle name="Normal 2 2 3 2 2 3 3 6" xfId="17253"/>
    <cellStyle name="Normal 2 2 3 2 2 3 4" xfId="1662"/>
    <cellStyle name="Normal 2 2 3 2 2 3 4 2" xfId="4280"/>
    <cellStyle name="Normal 2 2 3 2 2 3 4 2 2" xfId="12426"/>
    <cellStyle name="Normal 2 2 3 2 2 3 4 2 2 2" xfId="28722"/>
    <cellStyle name="Normal 2 2 3 2 2 3 4 2 3" xfId="20576"/>
    <cellStyle name="Normal 2 2 3 2 2 3 4 3" xfId="6961"/>
    <cellStyle name="Normal 2 2 3 2 2 3 4 3 2" xfId="15107"/>
    <cellStyle name="Normal 2 2 3 2 2 3 4 3 2 2" xfId="31403"/>
    <cellStyle name="Normal 2 2 3 2 2 3 4 3 3" xfId="23257"/>
    <cellStyle name="Normal 2 2 3 2 2 3 4 4" xfId="9808"/>
    <cellStyle name="Normal 2 2 3 2 2 3 4 4 2" xfId="26104"/>
    <cellStyle name="Normal 2 2 3 2 2 3 4 5" xfId="17958"/>
    <cellStyle name="Normal 2 2 3 2 2 3 5" xfId="3062"/>
    <cellStyle name="Normal 2 2 3 2 2 3 5 2" xfId="11208"/>
    <cellStyle name="Normal 2 2 3 2 2 3 5 2 2" xfId="27504"/>
    <cellStyle name="Normal 2 2 3 2 2 3 5 3" xfId="19358"/>
    <cellStyle name="Normal 2 2 3 2 2 3 6" xfId="5551"/>
    <cellStyle name="Normal 2 2 3 2 2 3 6 2" xfId="13697"/>
    <cellStyle name="Normal 2 2 3 2 2 3 6 2 2" xfId="29993"/>
    <cellStyle name="Normal 2 2 3 2 2 3 6 3" xfId="21847"/>
    <cellStyle name="Normal 2 2 3 2 2 3 7" xfId="8398"/>
    <cellStyle name="Normal 2 2 3 2 2 3 7 2" xfId="24694"/>
    <cellStyle name="Normal 2 2 3 2 2 3 8" xfId="16548"/>
    <cellStyle name="Normal 2 2 3 2 2 4" xfId="339"/>
    <cellStyle name="Normal 2 2 3 2 2 4 2" xfId="683"/>
    <cellStyle name="Normal 2 2 3 2 2 4 2 2" xfId="1389"/>
    <cellStyle name="Normal 2 2 3 2 2 4 2 2 2" xfId="2799"/>
    <cellStyle name="Normal 2 2 3 2 2 4 2 2 2 2" xfId="5259"/>
    <cellStyle name="Normal 2 2 3 2 2 4 2 2 2 2 2" xfId="13405"/>
    <cellStyle name="Normal 2 2 3 2 2 4 2 2 2 2 2 2" xfId="29701"/>
    <cellStyle name="Normal 2 2 3 2 2 4 2 2 2 2 3" xfId="21555"/>
    <cellStyle name="Normal 2 2 3 2 2 4 2 2 2 3" xfId="8098"/>
    <cellStyle name="Normal 2 2 3 2 2 4 2 2 2 3 2" xfId="16244"/>
    <cellStyle name="Normal 2 2 3 2 2 4 2 2 2 3 2 2" xfId="32540"/>
    <cellStyle name="Normal 2 2 3 2 2 4 2 2 2 3 3" xfId="24394"/>
    <cellStyle name="Normal 2 2 3 2 2 4 2 2 2 4" xfId="10945"/>
    <cellStyle name="Normal 2 2 3 2 2 4 2 2 2 4 2" xfId="27241"/>
    <cellStyle name="Normal 2 2 3 2 2 4 2 2 2 5" xfId="19095"/>
    <cellStyle name="Normal 2 2 3 2 2 4 2 2 3" xfId="4041"/>
    <cellStyle name="Normal 2 2 3 2 2 4 2 2 3 2" xfId="12187"/>
    <cellStyle name="Normal 2 2 3 2 2 4 2 2 3 2 2" xfId="28483"/>
    <cellStyle name="Normal 2 2 3 2 2 4 2 2 3 3" xfId="20337"/>
    <cellStyle name="Normal 2 2 3 2 2 4 2 2 4" xfId="6688"/>
    <cellStyle name="Normal 2 2 3 2 2 4 2 2 4 2" xfId="14834"/>
    <cellStyle name="Normal 2 2 3 2 2 4 2 2 4 2 2" xfId="31130"/>
    <cellStyle name="Normal 2 2 3 2 2 4 2 2 4 3" xfId="22984"/>
    <cellStyle name="Normal 2 2 3 2 2 4 2 2 5" xfId="9535"/>
    <cellStyle name="Normal 2 2 3 2 2 4 2 2 5 2" xfId="25831"/>
    <cellStyle name="Normal 2 2 3 2 2 4 2 2 6" xfId="17685"/>
    <cellStyle name="Normal 2 2 3 2 2 4 2 3" xfId="2094"/>
    <cellStyle name="Normal 2 2 3 2 2 4 2 3 2" xfId="4650"/>
    <cellStyle name="Normal 2 2 3 2 2 4 2 3 2 2" xfId="12796"/>
    <cellStyle name="Normal 2 2 3 2 2 4 2 3 2 2 2" xfId="29092"/>
    <cellStyle name="Normal 2 2 3 2 2 4 2 3 2 3" xfId="20946"/>
    <cellStyle name="Normal 2 2 3 2 2 4 2 3 3" xfId="7393"/>
    <cellStyle name="Normal 2 2 3 2 2 4 2 3 3 2" xfId="15539"/>
    <cellStyle name="Normal 2 2 3 2 2 4 2 3 3 2 2" xfId="31835"/>
    <cellStyle name="Normal 2 2 3 2 2 4 2 3 3 3" xfId="23689"/>
    <cellStyle name="Normal 2 2 3 2 2 4 2 3 4" xfId="10240"/>
    <cellStyle name="Normal 2 2 3 2 2 4 2 3 4 2" xfId="26536"/>
    <cellStyle name="Normal 2 2 3 2 2 4 2 3 5" xfId="18390"/>
    <cellStyle name="Normal 2 2 3 2 2 4 2 4" xfId="3432"/>
    <cellStyle name="Normal 2 2 3 2 2 4 2 4 2" xfId="11578"/>
    <cellStyle name="Normal 2 2 3 2 2 4 2 4 2 2" xfId="27874"/>
    <cellStyle name="Normal 2 2 3 2 2 4 2 4 3" xfId="19728"/>
    <cellStyle name="Normal 2 2 3 2 2 4 2 5" xfId="5983"/>
    <cellStyle name="Normal 2 2 3 2 2 4 2 5 2" xfId="14129"/>
    <cellStyle name="Normal 2 2 3 2 2 4 2 5 2 2" xfId="30425"/>
    <cellStyle name="Normal 2 2 3 2 2 4 2 5 3" xfId="22279"/>
    <cellStyle name="Normal 2 2 3 2 2 4 2 6" xfId="8830"/>
    <cellStyle name="Normal 2 2 3 2 2 4 2 6 2" xfId="25126"/>
    <cellStyle name="Normal 2 2 3 2 2 4 2 7" xfId="16980"/>
    <cellStyle name="Normal 2 2 3 2 2 4 3" xfId="1045"/>
    <cellStyle name="Normal 2 2 3 2 2 4 3 2" xfId="2455"/>
    <cellStyle name="Normal 2 2 3 2 2 4 3 2 2" xfId="4963"/>
    <cellStyle name="Normal 2 2 3 2 2 4 3 2 2 2" xfId="13109"/>
    <cellStyle name="Normal 2 2 3 2 2 4 3 2 2 2 2" xfId="29405"/>
    <cellStyle name="Normal 2 2 3 2 2 4 3 2 2 3" xfId="21259"/>
    <cellStyle name="Normal 2 2 3 2 2 4 3 2 3" xfId="7754"/>
    <cellStyle name="Normal 2 2 3 2 2 4 3 2 3 2" xfId="15900"/>
    <cellStyle name="Normal 2 2 3 2 2 4 3 2 3 2 2" xfId="32196"/>
    <cellStyle name="Normal 2 2 3 2 2 4 3 2 3 3" xfId="24050"/>
    <cellStyle name="Normal 2 2 3 2 2 4 3 2 4" xfId="10601"/>
    <cellStyle name="Normal 2 2 3 2 2 4 3 2 4 2" xfId="26897"/>
    <cellStyle name="Normal 2 2 3 2 2 4 3 2 5" xfId="18751"/>
    <cellStyle name="Normal 2 2 3 2 2 4 3 3" xfId="3745"/>
    <cellStyle name="Normal 2 2 3 2 2 4 3 3 2" xfId="11891"/>
    <cellStyle name="Normal 2 2 3 2 2 4 3 3 2 2" xfId="28187"/>
    <cellStyle name="Normal 2 2 3 2 2 4 3 3 3" xfId="20041"/>
    <cellStyle name="Normal 2 2 3 2 2 4 3 4" xfId="6344"/>
    <cellStyle name="Normal 2 2 3 2 2 4 3 4 2" xfId="14490"/>
    <cellStyle name="Normal 2 2 3 2 2 4 3 4 2 2" xfId="30786"/>
    <cellStyle name="Normal 2 2 3 2 2 4 3 4 3" xfId="22640"/>
    <cellStyle name="Normal 2 2 3 2 2 4 3 5" xfId="9191"/>
    <cellStyle name="Normal 2 2 3 2 2 4 3 5 2" xfId="25487"/>
    <cellStyle name="Normal 2 2 3 2 2 4 3 6" xfId="17341"/>
    <cellStyle name="Normal 2 2 3 2 2 4 4" xfId="1750"/>
    <cellStyle name="Normal 2 2 3 2 2 4 4 2" xfId="4354"/>
    <cellStyle name="Normal 2 2 3 2 2 4 4 2 2" xfId="12500"/>
    <cellStyle name="Normal 2 2 3 2 2 4 4 2 2 2" xfId="28796"/>
    <cellStyle name="Normal 2 2 3 2 2 4 4 2 3" xfId="20650"/>
    <cellStyle name="Normal 2 2 3 2 2 4 4 3" xfId="7049"/>
    <cellStyle name="Normal 2 2 3 2 2 4 4 3 2" xfId="15195"/>
    <cellStyle name="Normal 2 2 3 2 2 4 4 3 2 2" xfId="31491"/>
    <cellStyle name="Normal 2 2 3 2 2 4 4 3 3" xfId="23345"/>
    <cellStyle name="Normal 2 2 3 2 2 4 4 4" xfId="9896"/>
    <cellStyle name="Normal 2 2 3 2 2 4 4 4 2" xfId="26192"/>
    <cellStyle name="Normal 2 2 3 2 2 4 4 5" xfId="18046"/>
    <cellStyle name="Normal 2 2 3 2 2 4 5" xfId="3136"/>
    <cellStyle name="Normal 2 2 3 2 2 4 5 2" xfId="11282"/>
    <cellStyle name="Normal 2 2 3 2 2 4 5 2 2" xfId="27578"/>
    <cellStyle name="Normal 2 2 3 2 2 4 5 3" xfId="19432"/>
    <cellStyle name="Normal 2 2 3 2 2 4 6" xfId="5639"/>
    <cellStyle name="Normal 2 2 3 2 2 4 6 2" xfId="13785"/>
    <cellStyle name="Normal 2 2 3 2 2 4 6 2 2" xfId="30081"/>
    <cellStyle name="Normal 2 2 3 2 2 4 6 3" xfId="21935"/>
    <cellStyle name="Normal 2 2 3 2 2 4 7" xfId="8486"/>
    <cellStyle name="Normal 2 2 3 2 2 4 7 2" xfId="24782"/>
    <cellStyle name="Normal 2 2 3 2 2 4 8" xfId="16636"/>
    <cellStyle name="Normal 2 2 3 2 2 5" xfId="429"/>
    <cellStyle name="Normal 2 2 3 2 2 5 2" xfId="1135"/>
    <cellStyle name="Normal 2 2 3 2 2 5 2 2" xfId="2545"/>
    <cellStyle name="Normal 2 2 3 2 2 5 2 2 2" xfId="5037"/>
    <cellStyle name="Normal 2 2 3 2 2 5 2 2 2 2" xfId="13183"/>
    <cellStyle name="Normal 2 2 3 2 2 5 2 2 2 2 2" xfId="29479"/>
    <cellStyle name="Normal 2 2 3 2 2 5 2 2 2 3" xfId="21333"/>
    <cellStyle name="Normal 2 2 3 2 2 5 2 2 3" xfId="7844"/>
    <cellStyle name="Normal 2 2 3 2 2 5 2 2 3 2" xfId="15990"/>
    <cellStyle name="Normal 2 2 3 2 2 5 2 2 3 2 2" xfId="32286"/>
    <cellStyle name="Normal 2 2 3 2 2 5 2 2 3 3" xfId="24140"/>
    <cellStyle name="Normal 2 2 3 2 2 5 2 2 4" xfId="10691"/>
    <cellStyle name="Normal 2 2 3 2 2 5 2 2 4 2" xfId="26987"/>
    <cellStyle name="Normal 2 2 3 2 2 5 2 2 5" xfId="18841"/>
    <cellStyle name="Normal 2 2 3 2 2 5 2 3" xfId="3819"/>
    <cellStyle name="Normal 2 2 3 2 2 5 2 3 2" xfId="11965"/>
    <cellStyle name="Normal 2 2 3 2 2 5 2 3 2 2" xfId="28261"/>
    <cellStyle name="Normal 2 2 3 2 2 5 2 3 3" xfId="20115"/>
    <cellStyle name="Normal 2 2 3 2 2 5 2 4" xfId="6434"/>
    <cellStyle name="Normal 2 2 3 2 2 5 2 4 2" xfId="14580"/>
    <cellStyle name="Normal 2 2 3 2 2 5 2 4 2 2" xfId="30876"/>
    <cellStyle name="Normal 2 2 3 2 2 5 2 4 3" xfId="22730"/>
    <cellStyle name="Normal 2 2 3 2 2 5 2 5" xfId="9281"/>
    <cellStyle name="Normal 2 2 3 2 2 5 2 5 2" xfId="25577"/>
    <cellStyle name="Normal 2 2 3 2 2 5 2 6" xfId="17431"/>
    <cellStyle name="Normal 2 2 3 2 2 5 3" xfId="1840"/>
    <cellStyle name="Normal 2 2 3 2 2 5 3 2" xfId="4428"/>
    <cellStyle name="Normal 2 2 3 2 2 5 3 2 2" xfId="12574"/>
    <cellStyle name="Normal 2 2 3 2 2 5 3 2 2 2" xfId="28870"/>
    <cellStyle name="Normal 2 2 3 2 2 5 3 2 3" xfId="20724"/>
    <cellStyle name="Normal 2 2 3 2 2 5 3 3" xfId="7139"/>
    <cellStyle name="Normal 2 2 3 2 2 5 3 3 2" xfId="15285"/>
    <cellStyle name="Normal 2 2 3 2 2 5 3 3 2 2" xfId="31581"/>
    <cellStyle name="Normal 2 2 3 2 2 5 3 3 3" xfId="23435"/>
    <cellStyle name="Normal 2 2 3 2 2 5 3 4" xfId="9986"/>
    <cellStyle name="Normal 2 2 3 2 2 5 3 4 2" xfId="26282"/>
    <cellStyle name="Normal 2 2 3 2 2 5 3 5" xfId="18136"/>
    <cellStyle name="Normal 2 2 3 2 2 5 4" xfId="3210"/>
    <cellStyle name="Normal 2 2 3 2 2 5 4 2" xfId="11356"/>
    <cellStyle name="Normal 2 2 3 2 2 5 4 2 2" xfId="27652"/>
    <cellStyle name="Normal 2 2 3 2 2 5 4 3" xfId="19506"/>
    <cellStyle name="Normal 2 2 3 2 2 5 5" xfId="5729"/>
    <cellStyle name="Normal 2 2 3 2 2 5 5 2" xfId="13875"/>
    <cellStyle name="Normal 2 2 3 2 2 5 5 2 2" xfId="30171"/>
    <cellStyle name="Normal 2 2 3 2 2 5 5 3" xfId="22025"/>
    <cellStyle name="Normal 2 2 3 2 2 5 6" xfId="8576"/>
    <cellStyle name="Normal 2 2 3 2 2 5 6 2" xfId="24872"/>
    <cellStyle name="Normal 2 2 3 2 2 5 7" xfId="16726"/>
    <cellStyle name="Normal 2 2 3 2 2 6" xfId="791"/>
    <cellStyle name="Normal 2 2 3 2 2 6 2" xfId="2201"/>
    <cellStyle name="Normal 2 2 3 2 2 6 2 2" xfId="4741"/>
    <cellStyle name="Normal 2 2 3 2 2 6 2 2 2" xfId="12887"/>
    <cellStyle name="Normal 2 2 3 2 2 6 2 2 2 2" xfId="29183"/>
    <cellStyle name="Normal 2 2 3 2 2 6 2 2 3" xfId="21037"/>
    <cellStyle name="Normal 2 2 3 2 2 6 2 3" xfId="7500"/>
    <cellStyle name="Normal 2 2 3 2 2 6 2 3 2" xfId="15646"/>
    <cellStyle name="Normal 2 2 3 2 2 6 2 3 2 2" xfId="31942"/>
    <cellStyle name="Normal 2 2 3 2 2 6 2 3 3" xfId="23796"/>
    <cellStyle name="Normal 2 2 3 2 2 6 2 4" xfId="10347"/>
    <cellStyle name="Normal 2 2 3 2 2 6 2 4 2" xfId="26643"/>
    <cellStyle name="Normal 2 2 3 2 2 6 2 5" xfId="18497"/>
    <cellStyle name="Normal 2 2 3 2 2 6 3" xfId="3523"/>
    <cellStyle name="Normal 2 2 3 2 2 6 3 2" xfId="11669"/>
    <cellStyle name="Normal 2 2 3 2 2 6 3 2 2" xfId="27965"/>
    <cellStyle name="Normal 2 2 3 2 2 6 3 3" xfId="19819"/>
    <cellStyle name="Normal 2 2 3 2 2 6 4" xfId="6090"/>
    <cellStyle name="Normal 2 2 3 2 2 6 4 2" xfId="14236"/>
    <cellStyle name="Normal 2 2 3 2 2 6 4 2 2" xfId="30532"/>
    <cellStyle name="Normal 2 2 3 2 2 6 4 3" xfId="22386"/>
    <cellStyle name="Normal 2 2 3 2 2 6 5" xfId="8937"/>
    <cellStyle name="Normal 2 2 3 2 2 6 5 2" xfId="25233"/>
    <cellStyle name="Normal 2 2 3 2 2 6 6" xfId="17087"/>
    <cellStyle name="Normal 2 2 3 2 2 7" xfId="1496"/>
    <cellStyle name="Normal 2 2 3 2 2 7 2" xfId="4132"/>
    <cellStyle name="Normal 2 2 3 2 2 7 2 2" xfId="12278"/>
    <cellStyle name="Normal 2 2 3 2 2 7 2 2 2" xfId="28574"/>
    <cellStyle name="Normal 2 2 3 2 2 7 2 3" xfId="20428"/>
    <cellStyle name="Normal 2 2 3 2 2 7 3" xfId="6795"/>
    <cellStyle name="Normal 2 2 3 2 2 7 3 2" xfId="14941"/>
    <cellStyle name="Normal 2 2 3 2 2 7 3 2 2" xfId="31237"/>
    <cellStyle name="Normal 2 2 3 2 2 7 3 3" xfId="23091"/>
    <cellStyle name="Normal 2 2 3 2 2 7 4" xfId="9642"/>
    <cellStyle name="Normal 2 2 3 2 2 7 4 2" xfId="25938"/>
    <cellStyle name="Normal 2 2 3 2 2 7 5" xfId="17792"/>
    <cellStyle name="Normal 2 2 3 2 2 8" xfId="2914"/>
    <cellStyle name="Normal 2 2 3 2 2 8 2" xfId="11060"/>
    <cellStyle name="Normal 2 2 3 2 2 8 2 2" xfId="27356"/>
    <cellStyle name="Normal 2 2 3 2 2 8 3" xfId="19210"/>
    <cellStyle name="Normal 2 2 3 2 2 9" xfId="5385"/>
    <cellStyle name="Normal 2 2 3 2 2 9 2" xfId="13531"/>
    <cellStyle name="Normal 2 2 3 2 2 9 2 2" xfId="29827"/>
    <cellStyle name="Normal 2 2 3 2 2 9 3" xfId="21681"/>
    <cellStyle name="Normal 2 2 3 2 3" xfId="131"/>
    <cellStyle name="Normal 2 2 3 2 3 2" xfId="475"/>
    <cellStyle name="Normal 2 2 3 2 3 2 2" xfId="1181"/>
    <cellStyle name="Normal 2 2 3 2 3 2 2 2" xfId="2591"/>
    <cellStyle name="Normal 2 2 3 2 3 2 2 2 2" xfId="5075"/>
    <cellStyle name="Normal 2 2 3 2 3 2 2 2 2 2" xfId="13221"/>
    <cellStyle name="Normal 2 2 3 2 3 2 2 2 2 2 2" xfId="29517"/>
    <cellStyle name="Normal 2 2 3 2 3 2 2 2 2 3" xfId="21371"/>
    <cellStyle name="Normal 2 2 3 2 3 2 2 2 3" xfId="7890"/>
    <cellStyle name="Normal 2 2 3 2 3 2 2 2 3 2" xfId="16036"/>
    <cellStyle name="Normal 2 2 3 2 3 2 2 2 3 2 2" xfId="32332"/>
    <cellStyle name="Normal 2 2 3 2 3 2 2 2 3 3" xfId="24186"/>
    <cellStyle name="Normal 2 2 3 2 3 2 2 2 4" xfId="10737"/>
    <cellStyle name="Normal 2 2 3 2 3 2 2 2 4 2" xfId="27033"/>
    <cellStyle name="Normal 2 2 3 2 3 2 2 2 5" xfId="18887"/>
    <cellStyle name="Normal 2 2 3 2 3 2 2 3" xfId="3857"/>
    <cellStyle name="Normal 2 2 3 2 3 2 2 3 2" xfId="12003"/>
    <cellStyle name="Normal 2 2 3 2 3 2 2 3 2 2" xfId="28299"/>
    <cellStyle name="Normal 2 2 3 2 3 2 2 3 3" xfId="20153"/>
    <cellStyle name="Normal 2 2 3 2 3 2 2 4" xfId="6480"/>
    <cellStyle name="Normal 2 2 3 2 3 2 2 4 2" xfId="14626"/>
    <cellStyle name="Normal 2 2 3 2 3 2 2 4 2 2" xfId="30922"/>
    <cellStyle name="Normal 2 2 3 2 3 2 2 4 3" xfId="22776"/>
    <cellStyle name="Normal 2 2 3 2 3 2 2 5" xfId="9327"/>
    <cellStyle name="Normal 2 2 3 2 3 2 2 5 2" xfId="25623"/>
    <cellStyle name="Normal 2 2 3 2 3 2 2 6" xfId="17477"/>
    <cellStyle name="Normal 2 2 3 2 3 2 3" xfId="1886"/>
    <cellStyle name="Normal 2 2 3 2 3 2 3 2" xfId="4466"/>
    <cellStyle name="Normal 2 2 3 2 3 2 3 2 2" xfId="12612"/>
    <cellStyle name="Normal 2 2 3 2 3 2 3 2 2 2" xfId="28908"/>
    <cellStyle name="Normal 2 2 3 2 3 2 3 2 3" xfId="20762"/>
    <cellStyle name="Normal 2 2 3 2 3 2 3 3" xfId="7185"/>
    <cellStyle name="Normal 2 2 3 2 3 2 3 3 2" xfId="15331"/>
    <cellStyle name="Normal 2 2 3 2 3 2 3 3 2 2" xfId="31627"/>
    <cellStyle name="Normal 2 2 3 2 3 2 3 3 3" xfId="23481"/>
    <cellStyle name="Normal 2 2 3 2 3 2 3 4" xfId="10032"/>
    <cellStyle name="Normal 2 2 3 2 3 2 3 4 2" xfId="26328"/>
    <cellStyle name="Normal 2 2 3 2 3 2 3 5" xfId="18182"/>
    <cellStyle name="Normal 2 2 3 2 3 2 4" xfId="3248"/>
    <cellStyle name="Normal 2 2 3 2 3 2 4 2" xfId="11394"/>
    <cellStyle name="Normal 2 2 3 2 3 2 4 2 2" xfId="27690"/>
    <cellStyle name="Normal 2 2 3 2 3 2 4 3" xfId="19544"/>
    <cellStyle name="Normal 2 2 3 2 3 2 5" xfId="5775"/>
    <cellStyle name="Normal 2 2 3 2 3 2 5 2" xfId="13921"/>
    <cellStyle name="Normal 2 2 3 2 3 2 5 2 2" xfId="30217"/>
    <cellStyle name="Normal 2 2 3 2 3 2 5 3" xfId="22071"/>
    <cellStyle name="Normal 2 2 3 2 3 2 6" xfId="8622"/>
    <cellStyle name="Normal 2 2 3 2 3 2 6 2" xfId="24918"/>
    <cellStyle name="Normal 2 2 3 2 3 2 7" xfId="16772"/>
    <cellStyle name="Normal 2 2 3 2 3 3" xfId="837"/>
    <cellStyle name="Normal 2 2 3 2 3 3 2" xfId="2247"/>
    <cellStyle name="Normal 2 2 3 2 3 3 2 2" xfId="4779"/>
    <cellStyle name="Normal 2 2 3 2 3 3 2 2 2" xfId="12925"/>
    <cellStyle name="Normal 2 2 3 2 3 3 2 2 2 2" xfId="29221"/>
    <cellStyle name="Normal 2 2 3 2 3 3 2 2 3" xfId="21075"/>
    <cellStyle name="Normal 2 2 3 2 3 3 2 3" xfId="7546"/>
    <cellStyle name="Normal 2 2 3 2 3 3 2 3 2" xfId="15692"/>
    <cellStyle name="Normal 2 2 3 2 3 3 2 3 2 2" xfId="31988"/>
    <cellStyle name="Normal 2 2 3 2 3 3 2 3 3" xfId="23842"/>
    <cellStyle name="Normal 2 2 3 2 3 3 2 4" xfId="10393"/>
    <cellStyle name="Normal 2 2 3 2 3 3 2 4 2" xfId="26689"/>
    <cellStyle name="Normal 2 2 3 2 3 3 2 5" xfId="18543"/>
    <cellStyle name="Normal 2 2 3 2 3 3 3" xfId="3561"/>
    <cellStyle name="Normal 2 2 3 2 3 3 3 2" xfId="11707"/>
    <cellStyle name="Normal 2 2 3 2 3 3 3 2 2" xfId="28003"/>
    <cellStyle name="Normal 2 2 3 2 3 3 3 3" xfId="19857"/>
    <cellStyle name="Normal 2 2 3 2 3 3 4" xfId="6136"/>
    <cellStyle name="Normal 2 2 3 2 3 3 4 2" xfId="14282"/>
    <cellStyle name="Normal 2 2 3 2 3 3 4 2 2" xfId="30578"/>
    <cellStyle name="Normal 2 2 3 2 3 3 4 3" xfId="22432"/>
    <cellStyle name="Normal 2 2 3 2 3 3 5" xfId="8983"/>
    <cellStyle name="Normal 2 2 3 2 3 3 5 2" xfId="25279"/>
    <cellStyle name="Normal 2 2 3 2 3 3 6" xfId="17133"/>
    <cellStyle name="Normal 2 2 3 2 3 4" xfId="1542"/>
    <cellStyle name="Normal 2 2 3 2 3 4 2" xfId="4170"/>
    <cellStyle name="Normal 2 2 3 2 3 4 2 2" xfId="12316"/>
    <cellStyle name="Normal 2 2 3 2 3 4 2 2 2" xfId="28612"/>
    <cellStyle name="Normal 2 2 3 2 3 4 2 3" xfId="20466"/>
    <cellStyle name="Normal 2 2 3 2 3 4 3" xfId="6841"/>
    <cellStyle name="Normal 2 2 3 2 3 4 3 2" xfId="14987"/>
    <cellStyle name="Normal 2 2 3 2 3 4 3 2 2" xfId="31283"/>
    <cellStyle name="Normal 2 2 3 2 3 4 3 3" xfId="23137"/>
    <cellStyle name="Normal 2 2 3 2 3 4 4" xfId="9688"/>
    <cellStyle name="Normal 2 2 3 2 3 4 4 2" xfId="25984"/>
    <cellStyle name="Normal 2 2 3 2 3 4 5" xfId="17838"/>
    <cellStyle name="Normal 2 2 3 2 3 5" xfId="2952"/>
    <cellStyle name="Normal 2 2 3 2 3 5 2" xfId="11098"/>
    <cellStyle name="Normal 2 2 3 2 3 5 2 2" xfId="27394"/>
    <cellStyle name="Normal 2 2 3 2 3 5 3" xfId="19248"/>
    <cellStyle name="Normal 2 2 3 2 3 6" xfId="5431"/>
    <cellStyle name="Normal 2 2 3 2 3 6 2" xfId="13577"/>
    <cellStyle name="Normal 2 2 3 2 3 6 2 2" xfId="29873"/>
    <cellStyle name="Normal 2 2 3 2 3 6 3" xfId="21727"/>
    <cellStyle name="Normal 2 2 3 2 3 7" xfId="8278"/>
    <cellStyle name="Normal 2 2 3 2 3 7 2" xfId="24574"/>
    <cellStyle name="Normal 2 2 3 2 3 8" xfId="16428"/>
    <cellStyle name="Normal 2 2 3 2 4" xfId="215"/>
    <cellStyle name="Normal 2 2 3 2 4 2" xfId="559"/>
    <cellStyle name="Normal 2 2 3 2 4 2 2" xfId="1265"/>
    <cellStyle name="Normal 2 2 3 2 4 2 2 2" xfId="2675"/>
    <cellStyle name="Normal 2 2 3 2 4 2 2 2 2" xfId="5149"/>
    <cellStyle name="Normal 2 2 3 2 4 2 2 2 2 2" xfId="13295"/>
    <cellStyle name="Normal 2 2 3 2 4 2 2 2 2 2 2" xfId="29591"/>
    <cellStyle name="Normal 2 2 3 2 4 2 2 2 2 3" xfId="21445"/>
    <cellStyle name="Normal 2 2 3 2 4 2 2 2 3" xfId="7974"/>
    <cellStyle name="Normal 2 2 3 2 4 2 2 2 3 2" xfId="16120"/>
    <cellStyle name="Normal 2 2 3 2 4 2 2 2 3 2 2" xfId="32416"/>
    <cellStyle name="Normal 2 2 3 2 4 2 2 2 3 3" xfId="24270"/>
    <cellStyle name="Normal 2 2 3 2 4 2 2 2 4" xfId="10821"/>
    <cellStyle name="Normal 2 2 3 2 4 2 2 2 4 2" xfId="27117"/>
    <cellStyle name="Normal 2 2 3 2 4 2 2 2 5" xfId="18971"/>
    <cellStyle name="Normal 2 2 3 2 4 2 2 3" xfId="3931"/>
    <cellStyle name="Normal 2 2 3 2 4 2 2 3 2" xfId="12077"/>
    <cellStyle name="Normal 2 2 3 2 4 2 2 3 2 2" xfId="28373"/>
    <cellStyle name="Normal 2 2 3 2 4 2 2 3 3" xfId="20227"/>
    <cellStyle name="Normal 2 2 3 2 4 2 2 4" xfId="6564"/>
    <cellStyle name="Normal 2 2 3 2 4 2 2 4 2" xfId="14710"/>
    <cellStyle name="Normal 2 2 3 2 4 2 2 4 2 2" xfId="31006"/>
    <cellStyle name="Normal 2 2 3 2 4 2 2 4 3" xfId="22860"/>
    <cellStyle name="Normal 2 2 3 2 4 2 2 5" xfId="9411"/>
    <cellStyle name="Normal 2 2 3 2 4 2 2 5 2" xfId="25707"/>
    <cellStyle name="Normal 2 2 3 2 4 2 2 6" xfId="17561"/>
    <cellStyle name="Normal 2 2 3 2 4 2 3" xfId="1970"/>
    <cellStyle name="Normal 2 2 3 2 4 2 3 2" xfId="4540"/>
    <cellStyle name="Normal 2 2 3 2 4 2 3 2 2" xfId="12686"/>
    <cellStyle name="Normal 2 2 3 2 4 2 3 2 2 2" xfId="28982"/>
    <cellStyle name="Normal 2 2 3 2 4 2 3 2 3" xfId="20836"/>
    <cellStyle name="Normal 2 2 3 2 4 2 3 3" xfId="7269"/>
    <cellStyle name="Normal 2 2 3 2 4 2 3 3 2" xfId="15415"/>
    <cellStyle name="Normal 2 2 3 2 4 2 3 3 2 2" xfId="31711"/>
    <cellStyle name="Normal 2 2 3 2 4 2 3 3 3" xfId="23565"/>
    <cellStyle name="Normal 2 2 3 2 4 2 3 4" xfId="10116"/>
    <cellStyle name="Normal 2 2 3 2 4 2 3 4 2" xfId="26412"/>
    <cellStyle name="Normal 2 2 3 2 4 2 3 5" xfId="18266"/>
    <cellStyle name="Normal 2 2 3 2 4 2 4" xfId="3322"/>
    <cellStyle name="Normal 2 2 3 2 4 2 4 2" xfId="11468"/>
    <cellStyle name="Normal 2 2 3 2 4 2 4 2 2" xfId="27764"/>
    <cellStyle name="Normal 2 2 3 2 4 2 4 3" xfId="19618"/>
    <cellStyle name="Normal 2 2 3 2 4 2 5" xfId="5859"/>
    <cellStyle name="Normal 2 2 3 2 4 2 5 2" xfId="14005"/>
    <cellStyle name="Normal 2 2 3 2 4 2 5 2 2" xfId="30301"/>
    <cellStyle name="Normal 2 2 3 2 4 2 5 3" xfId="22155"/>
    <cellStyle name="Normal 2 2 3 2 4 2 6" xfId="8706"/>
    <cellStyle name="Normal 2 2 3 2 4 2 6 2" xfId="25002"/>
    <cellStyle name="Normal 2 2 3 2 4 2 7" xfId="16856"/>
    <cellStyle name="Normal 2 2 3 2 4 3" xfId="921"/>
    <cellStyle name="Normal 2 2 3 2 4 3 2" xfId="2331"/>
    <cellStyle name="Normal 2 2 3 2 4 3 2 2" xfId="4853"/>
    <cellStyle name="Normal 2 2 3 2 4 3 2 2 2" xfId="12999"/>
    <cellStyle name="Normal 2 2 3 2 4 3 2 2 2 2" xfId="29295"/>
    <cellStyle name="Normal 2 2 3 2 4 3 2 2 3" xfId="21149"/>
    <cellStyle name="Normal 2 2 3 2 4 3 2 3" xfId="7630"/>
    <cellStyle name="Normal 2 2 3 2 4 3 2 3 2" xfId="15776"/>
    <cellStyle name="Normal 2 2 3 2 4 3 2 3 2 2" xfId="32072"/>
    <cellStyle name="Normal 2 2 3 2 4 3 2 3 3" xfId="23926"/>
    <cellStyle name="Normal 2 2 3 2 4 3 2 4" xfId="10477"/>
    <cellStyle name="Normal 2 2 3 2 4 3 2 4 2" xfId="26773"/>
    <cellStyle name="Normal 2 2 3 2 4 3 2 5" xfId="18627"/>
    <cellStyle name="Normal 2 2 3 2 4 3 3" xfId="3635"/>
    <cellStyle name="Normal 2 2 3 2 4 3 3 2" xfId="11781"/>
    <cellStyle name="Normal 2 2 3 2 4 3 3 2 2" xfId="28077"/>
    <cellStyle name="Normal 2 2 3 2 4 3 3 3" xfId="19931"/>
    <cellStyle name="Normal 2 2 3 2 4 3 4" xfId="6220"/>
    <cellStyle name="Normal 2 2 3 2 4 3 4 2" xfId="14366"/>
    <cellStyle name="Normal 2 2 3 2 4 3 4 2 2" xfId="30662"/>
    <cellStyle name="Normal 2 2 3 2 4 3 4 3" xfId="22516"/>
    <cellStyle name="Normal 2 2 3 2 4 3 5" xfId="9067"/>
    <cellStyle name="Normal 2 2 3 2 4 3 5 2" xfId="25363"/>
    <cellStyle name="Normal 2 2 3 2 4 3 6" xfId="17217"/>
    <cellStyle name="Normal 2 2 3 2 4 4" xfId="1626"/>
    <cellStyle name="Normal 2 2 3 2 4 4 2" xfId="4244"/>
    <cellStyle name="Normal 2 2 3 2 4 4 2 2" xfId="12390"/>
    <cellStyle name="Normal 2 2 3 2 4 4 2 2 2" xfId="28686"/>
    <cellStyle name="Normal 2 2 3 2 4 4 2 3" xfId="20540"/>
    <cellStyle name="Normal 2 2 3 2 4 4 3" xfId="6925"/>
    <cellStyle name="Normal 2 2 3 2 4 4 3 2" xfId="15071"/>
    <cellStyle name="Normal 2 2 3 2 4 4 3 2 2" xfId="31367"/>
    <cellStyle name="Normal 2 2 3 2 4 4 3 3" xfId="23221"/>
    <cellStyle name="Normal 2 2 3 2 4 4 4" xfId="9772"/>
    <cellStyle name="Normal 2 2 3 2 4 4 4 2" xfId="26068"/>
    <cellStyle name="Normal 2 2 3 2 4 4 5" xfId="17922"/>
    <cellStyle name="Normal 2 2 3 2 4 5" xfId="3026"/>
    <cellStyle name="Normal 2 2 3 2 4 5 2" xfId="11172"/>
    <cellStyle name="Normal 2 2 3 2 4 5 2 2" xfId="27468"/>
    <cellStyle name="Normal 2 2 3 2 4 5 3" xfId="19322"/>
    <cellStyle name="Normal 2 2 3 2 4 6" xfId="5515"/>
    <cellStyle name="Normal 2 2 3 2 4 6 2" xfId="13661"/>
    <cellStyle name="Normal 2 2 3 2 4 6 2 2" xfId="29957"/>
    <cellStyle name="Normal 2 2 3 2 4 6 3" xfId="21811"/>
    <cellStyle name="Normal 2 2 3 2 4 7" xfId="8362"/>
    <cellStyle name="Normal 2 2 3 2 4 7 2" xfId="24658"/>
    <cellStyle name="Normal 2 2 3 2 4 8" xfId="16512"/>
    <cellStyle name="Normal 2 2 3 2 5" xfId="295"/>
    <cellStyle name="Normal 2 2 3 2 5 2" xfId="639"/>
    <cellStyle name="Normal 2 2 3 2 5 2 2" xfId="1345"/>
    <cellStyle name="Normal 2 2 3 2 5 2 2 2" xfId="2755"/>
    <cellStyle name="Normal 2 2 3 2 5 2 2 2 2" xfId="5223"/>
    <cellStyle name="Normal 2 2 3 2 5 2 2 2 2 2" xfId="13369"/>
    <cellStyle name="Normal 2 2 3 2 5 2 2 2 2 2 2" xfId="29665"/>
    <cellStyle name="Normal 2 2 3 2 5 2 2 2 2 3" xfId="21519"/>
    <cellStyle name="Normal 2 2 3 2 5 2 2 2 3" xfId="8054"/>
    <cellStyle name="Normal 2 2 3 2 5 2 2 2 3 2" xfId="16200"/>
    <cellStyle name="Normal 2 2 3 2 5 2 2 2 3 2 2" xfId="32496"/>
    <cellStyle name="Normal 2 2 3 2 5 2 2 2 3 3" xfId="24350"/>
    <cellStyle name="Normal 2 2 3 2 5 2 2 2 4" xfId="10901"/>
    <cellStyle name="Normal 2 2 3 2 5 2 2 2 4 2" xfId="27197"/>
    <cellStyle name="Normal 2 2 3 2 5 2 2 2 5" xfId="19051"/>
    <cellStyle name="Normal 2 2 3 2 5 2 2 3" xfId="4005"/>
    <cellStyle name="Normal 2 2 3 2 5 2 2 3 2" xfId="12151"/>
    <cellStyle name="Normal 2 2 3 2 5 2 2 3 2 2" xfId="28447"/>
    <cellStyle name="Normal 2 2 3 2 5 2 2 3 3" xfId="20301"/>
    <cellStyle name="Normal 2 2 3 2 5 2 2 4" xfId="6644"/>
    <cellStyle name="Normal 2 2 3 2 5 2 2 4 2" xfId="14790"/>
    <cellStyle name="Normal 2 2 3 2 5 2 2 4 2 2" xfId="31086"/>
    <cellStyle name="Normal 2 2 3 2 5 2 2 4 3" xfId="22940"/>
    <cellStyle name="Normal 2 2 3 2 5 2 2 5" xfId="9491"/>
    <cellStyle name="Normal 2 2 3 2 5 2 2 5 2" xfId="25787"/>
    <cellStyle name="Normal 2 2 3 2 5 2 2 6" xfId="17641"/>
    <cellStyle name="Normal 2 2 3 2 5 2 3" xfId="2050"/>
    <cellStyle name="Normal 2 2 3 2 5 2 3 2" xfId="4614"/>
    <cellStyle name="Normal 2 2 3 2 5 2 3 2 2" xfId="12760"/>
    <cellStyle name="Normal 2 2 3 2 5 2 3 2 2 2" xfId="29056"/>
    <cellStyle name="Normal 2 2 3 2 5 2 3 2 3" xfId="20910"/>
    <cellStyle name="Normal 2 2 3 2 5 2 3 3" xfId="7349"/>
    <cellStyle name="Normal 2 2 3 2 5 2 3 3 2" xfId="15495"/>
    <cellStyle name="Normal 2 2 3 2 5 2 3 3 2 2" xfId="31791"/>
    <cellStyle name="Normal 2 2 3 2 5 2 3 3 3" xfId="23645"/>
    <cellStyle name="Normal 2 2 3 2 5 2 3 4" xfId="10196"/>
    <cellStyle name="Normal 2 2 3 2 5 2 3 4 2" xfId="26492"/>
    <cellStyle name="Normal 2 2 3 2 5 2 3 5" xfId="18346"/>
    <cellStyle name="Normal 2 2 3 2 5 2 4" xfId="3396"/>
    <cellStyle name="Normal 2 2 3 2 5 2 4 2" xfId="11542"/>
    <cellStyle name="Normal 2 2 3 2 5 2 4 2 2" xfId="27838"/>
    <cellStyle name="Normal 2 2 3 2 5 2 4 3" xfId="19692"/>
    <cellStyle name="Normal 2 2 3 2 5 2 5" xfId="5939"/>
    <cellStyle name="Normal 2 2 3 2 5 2 5 2" xfId="14085"/>
    <cellStyle name="Normal 2 2 3 2 5 2 5 2 2" xfId="30381"/>
    <cellStyle name="Normal 2 2 3 2 5 2 5 3" xfId="22235"/>
    <cellStyle name="Normal 2 2 3 2 5 2 6" xfId="8786"/>
    <cellStyle name="Normal 2 2 3 2 5 2 6 2" xfId="25082"/>
    <cellStyle name="Normal 2 2 3 2 5 2 7" xfId="16936"/>
    <cellStyle name="Normal 2 2 3 2 5 3" xfId="1001"/>
    <cellStyle name="Normal 2 2 3 2 5 3 2" xfId="2411"/>
    <cellStyle name="Normal 2 2 3 2 5 3 2 2" xfId="4927"/>
    <cellStyle name="Normal 2 2 3 2 5 3 2 2 2" xfId="13073"/>
    <cellStyle name="Normal 2 2 3 2 5 3 2 2 2 2" xfId="29369"/>
    <cellStyle name="Normal 2 2 3 2 5 3 2 2 3" xfId="21223"/>
    <cellStyle name="Normal 2 2 3 2 5 3 2 3" xfId="7710"/>
    <cellStyle name="Normal 2 2 3 2 5 3 2 3 2" xfId="15856"/>
    <cellStyle name="Normal 2 2 3 2 5 3 2 3 2 2" xfId="32152"/>
    <cellStyle name="Normal 2 2 3 2 5 3 2 3 3" xfId="24006"/>
    <cellStyle name="Normal 2 2 3 2 5 3 2 4" xfId="10557"/>
    <cellStyle name="Normal 2 2 3 2 5 3 2 4 2" xfId="26853"/>
    <cellStyle name="Normal 2 2 3 2 5 3 2 5" xfId="18707"/>
    <cellStyle name="Normal 2 2 3 2 5 3 3" xfId="3709"/>
    <cellStyle name="Normal 2 2 3 2 5 3 3 2" xfId="11855"/>
    <cellStyle name="Normal 2 2 3 2 5 3 3 2 2" xfId="28151"/>
    <cellStyle name="Normal 2 2 3 2 5 3 3 3" xfId="20005"/>
    <cellStyle name="Normal 2 2 3 2 5 3 4" xfId="6300"/>
    <cellStyle name="Normal 2 2 3 2 5 3 4 2" xfId="14446"/>
    <cellStyle name="Normal 2 2 3 2 5 3 4 2 2" xfId="30742"/>
    <cellStyle name="Normal 2 2 3 2 5 3 4 3" xfId="22596"/>
    <cellStyle name="Normal 2 2 3 2 5 3 5" xfId="9147"/>
    <cellStyle name="Normal 2 2 3 2 5 3 5 2" xfId="25443"/>
    <cellStyle name="Normal 2 2 3 2 5 3 6" xfId="17297"/>
    <cellStyle name="Normal 2 2 3 2 5 4" xfId="1706"/>
    <cellStyle name="Normal 2 2 3 2 5 4 2" xfId="4318"/>
    <cellStyle name="Normal 2 2 3 2 5 4 2 2" xfId="12464"/>
    <cellStyle name="Normal 2 2 3 2 5 4 2 2 2" xfId="28760"/>
    <cellStyle name="Normal 2 2 3 2 5 4 2 3" xfId="20614"/>
    <cellStyle name="Normal 2 2 3 2 5 4 3" xfId="7005"/>
    <cellStyle name="Normal 2 2 3 2 5 4 3 2" xfId="15151"/>
    <cellStyle name="Normal 2 2 3 2 5 4 3 2 2" xfId="31447"/>
    <cellStyle name="Normal 2 2 3 2 5 4 3 3" xfId="23301"/>
    <cellStyle name="Normal 2 2 3 2 5 4 4" xfId="9852"/>
    <cellStyle name="Normal 2 2 3 2 5 4 4 2" xfId="26148"/>
    <cellStyle name="Normal 2 2 3 2 5 4 5" xfId="18002"/>
    <cellStyle name="Normal 2 2 3 2 5 5" xfId="3100"/>
    <cellStyle name="Normal 2 2 3 2 5 5 2" xfId="11246"/>
    <cellStyle name="Normal 2 2 3 2 5 5 2 2" xfId="27542"/>
    <cellStyle name="Normal 2 2 3 2 5 5 3" xfId="19396"/>
    <cellStyle name="Normal 2 2 3 2 5 6" xfId="5595"/>
    <cellStyle name="Normal 2 2 3 2 5 6 2" xfId="13741"/>
    <cellStyle name="Normal 2 2 3 2 5 6 2 2" xfId="30037"/>
    <cellStyle name="Normal 2 2 3 2 5 6 3" xfId="21891"/>
    <cellStyle name="Normal 2 2 3 2 5 7" xfId="8442"/>
    <cellStyle name="Normal 2 2 3 2 5 7 2" xfId="24738"/>
    <cellStyle name="Normal 2 2 3 2 5 8" xfId="16592"/>
    <cellStyle name="Normal 2 2 3 2 6" xfId="385"/>
    <cellStyle name="Normal 2 2 3 2 6 2" xfId="1091"/>
    <cellStyle name="Normal 2 2 3 2 6 2 2" xfId="2501"/>
    <cellStyle name="Normal 2 2 3 2 6 2 2 2" xfId="5001"/>
    <cellStyle name="Normal 2 2 3 2 6 2 2 2 2" xfId="13147"/>
    <cellStyle name="Normal 2 2 3 2 6 2 2 2 2 2" xfId="29443"/>
    <cellStyle name="Normal 2 2 3 2 6 2 2 2 3" xfId="21297"/>
    <cellStyle name="Normal 2 2 3 2 6 2 2 3" xfId="7800"/>
    <cellStyle name="Normal 2 2 3 2 6 2 2 3 2" xfId="15946"/>
    <cellStyle name="Normal 2 2 3 2 6 2 2 3 2 2" xfId="32242"/>
    <cellStyle name="Normal 2 2 3 2 6 2 2 3 3" xfId="24096"/>
    <cellStyle name="Normal 2 2 3 2 6 2 2 4" xfId="10647"/>
    <cellStyle name="Normal 2 2 3 2 6 2 2 4 2" xfId="26943"/>
    <cellStyle name="Normal 2 2 3 2 6 2 2 5" xfId="18797"/>
    <cellStyle name="Normal 2 2 3 2 6 2 3" xfId="3783"/>
    <cellStyle name="Normal 2 2 3 2 6 2 3 2" xfId="11929"/>
    <cellStyle name="Normal 2 2 3 2 6 2 3 2 2" xfId="28225"/>
    <cellStyle name="Normal 2 2 3 2 6 2 3 3" xfId="20079"/>
    <cellStyle name="Normal 2 2 3 2 6 2 4" xfId="6390"/>
    <cellStyle name="Normal 2 2 3 2 6 2 4 2" xfId="14536"/>
    <cellStyle name="Normal 2 2 3 2 6 2 4 2 2" xfId="30832"/>
    <cellStyle name="Normal 2 2 3 2 6 2 4 3" xfId="22686"/>
    <cellStyle name="Normal 2 2 3 2 6 2 5" xfId="9237"/>
    <cellStyle name="Normal 2 2 3 2 6 2 5 2" xfId="25533"/>
    <cellStyle name="Normal 2 2 3 2 6 2 6" xfId="17387"/>
    <cellStyle name="Normal 2 2 3 2 6 3" xfId="1796"/>
    <cellStyle name="Normal 2 2 3 2 6 3 2" xfId="4392"/>
    <cellStyle name="Normal 2 2 3 2 6 3 2 2" xfId="12538"/>
    <cellStyle name="Normal 2 2 3 2 6 3 2 2 2" xfId="28834"/>
    <cellStyle name="Normal 2 2 3 2 6 3 2 3" xfId="20688"/>
    <cellStyle name="Normal 2 2 3 2 6 3 3" xfId="7095"/>
    <cellStyle name="Normal 2 2 3 2 6 3 3 2" xfId="15241"/>
    <cellStyle name="Normal 2 2 3 2 6 3 3 2 2" xfId="31537"/>
    <cellStyle name="Normal 2 2 3 2 6 3 3 3" xfId="23391"/>
    <cellStyle name="Normal 2 2 3 2 6 3 4" xfId="9942"/>
    <cellStyle name="Normal 2 2 3 2 6 3 4 2" xfId="26238"/>
    <cellStyle name="Normal 2 2 3 2 6 3 5" xfId="18092"/>
    <cellStyle name="Normal 2 2 3 2 6 4" xfId="3174"/>
    <cellStyle name="Normal 2 2 3 2 6 4 2" xfId="11320"/>
    <cellStyle name="Normal 2 2 3 2 6 4 2 2" xfId="27616"/>
    <cellStyle name="Normal 2 2 3 2 6 4 3" xfId="19470"/>
    <cellStyle name="Normal 2 2 3 2 6 5" xfId="5685"/>
    <cellStyle name="Normal 2 2 3 2 6 5 2" xfId="13831"/>
    <cellStyle name="Normal 2 2 3 2 6 5 2 2" xfId="30127"/>
    <cellStyle name="Normal 2 2 3 2 6 5 3" xfId="21981"/>
    <cellStyle name="Normal 2 2 3 2 6 6" xfId="8532"/>
    <cellStyle name="Normal 2 2 3 2 6 6 2" xfId="24828"/>
    <cellStyle name="Normal 2 2 3 2 6 7" xfId="16682"/>
    <cellStyle name="Normal 2 2 3 2 7" xfId="747"/>
    <cellStyle name="Normal 2 2 3 2 7 2" xfId="2157"/>
    <cellStyle name="Normal 2 2 3 2 7 2 2" xfId="4705"/>
    <cellStyle name="Normal 2 2 3 2 7 2 2 2" xfId="12851"/>
    <cellStyle name="Normal 2 2 3 2 7 2 2 2 2" xfId="29147"/>
    <cellStyle name="Normal 2 2 3 2 7 2 2 3" xfId="21001"/>
    <cellStyle name="Normal 2 2 3 2 7 2 3" xfId="7456"/>
    <cellStyle name="Normal 2 2 3 2 7 2 3 2" xfId="15602"/>
    <cellStyle name="Normal 2 2 3 2 7 2 3 2 2" xfId="31898"/>
    <cellStyle name="Normal 2 2 3 2 7 2 3 3" xfId="23752"/>
    <cellStyle name="Normal 2 2 3 2 7 2 4" xfId="10303"/>
    <cellStyle name="Normal 2 2 3 2 7 2 4 2" xfId="26599"/>
    <cellStyle name="Normal 2 2 3 2 7 2 5" xfId="18453"/>
    <cellStyle name="Normal 2 2 3 2 7 3" xfId="3487"/>
    <cellStyle name="Normal 2 2 3 2 7 3 2" xfId="11633"/>
    <cellStyle name="Normal 2 2 3 2 7 3 2 2" xfId="27929"/>
    <cellStyle name="Normal 2 2 3 2 7 3 3" xfId="19783"/>
    <cellStyle name="Normal 2 2 3 2 7 4" xfId="6046"/>
    <cellStyle name="Normal 2 2 3 2 7 4 2" xfId="14192"/>
    <cellStyle name="Normal 2 2 3 2 7 4 2 2" xfId="30488"/>
    <cellStyle name="Normal 2 2 3 2 7 4 3" xfId="22342"/>
    <cellStyle name="Normal 2 2 3 2 7 5" xfId="8893"/>
    <cellStyle name="Normal 2 2 3 2 7 5 2" xfId="25189"/>
    <cellStyle name="Normal 2 2 3 2 7 6" xfId="17043"/>
    <cellStyle name="Normal 2 2 3 2 8" xfId="1452"/>
    <cellStyle name="Normal 2 2 3 2 8 2" xfId="4096"/>
    <cellStyle name="Normal 2 2 3 2 8 2 2" xfId="12242"/>
    <cellStyle name="Normal 2 2 3 2 8 2 2 2" xfId="28538"/>
    <cellStyle name="Normal 2 2 3 2 8 2 3" xfId="20392"/>
    <cellStyle name="Normal 2 2 3 2 8 3" xfId="6751"/>
    <cellStyle name="Normal 2 2 3 2 8 3 2" xfId="14897"/>
    <cellStyle name="Normal 2 2 3 2 8 3 2 2" xfId="31193"/>
    <cellStyle name="Normal 2 2 3 2 8 3 3" xfId="23047"/>
    <cellStyle name="Normal 2 2 3 2 8 4" xfId="9598"/>
    <cellStyle name="Normal 2 2 3 2 8 4 2" xfId="25894"/>
    <cellStyle name="Normal 2 2 3 2 8 5" xfId="17748"/>
    <cellStyle name="Normal 2 2 3 2 9" xfId="2878"/>
    <cellStyle name="Normal 2 2 3 2 9 2" xfId="11024"/>
    <cellStyle name="Normal 2 2 3 2 9 2 2" xfId="27320"/>
    <cellStyle name="Normal 2 2 3 2 9 3" xfId="19174"/>
    <cellStyle name="Normal 2 2 3 3" xfId="63"/>
    <cellStyle name="Normal 2 2 3 3 10" xfId="8210"/>
    <cellStyle name="Normal 2 2 3 3 10 2" xfId="24506"/>
    <cellStyle name="Normal 2 2 3 3 11" xfId="16360"/>
    <cellStyle name="Normal 2 2 3 3 2" xfId="153"/>
    <cellStyle name="Normal 2 2 3 3 2 2" xfId="497"/>
    <cellStyle name="Normal 2 2 3 3 2 2 2" xfId="1203"/>
    <cellStyle name="Normal 2 2 3 3 2 2 2 2" xfId="2613"/>
    <cellStyle name="Normal 2 2 3 3 2 2 2 2 2" xfId="5093"/>
    <cellStyle name="Normal 2 2 3 3 2 2 2 2 2 2" xfId="13239"/>
    <cellStyle name="Normal 2 2 3 3 2 2 2 2 2 2 2" xfId="29535"/>
    <cellStyle name="Normal 2 2 3 3 2 2 2 2 2 3" xfId="21389"/>
    <cellStyle name="Normal 2 2 3 3 2 2 2 2 3" xfId="7912"/>
    <cellStyle name="Normal 2 2 3 3 2 2 2 2 3 2" xfId="16058"/>
    <cellStyle name="Normal 2 2 3 3 2 2 2 2 3 2 2" xfId="32354"/>
    <cellStyle name="Normal 2 2 3 3 2 2 2 2 3 3" xfId="24208"/>
    <cellStyle name="Normal 2 2 3 3 2 2 2 2 4" xfId="10759"/>
    <cellStyle name="Normal 2 2 3 3 2 2 2 2 4 2" xfId="27055"/>
    <cellStyle name="Normal 2 2 3 3 2 2 2 2 5" xfId="18909"/>
    <cellStyle name="Normal 2 2 3 3 2 2 2 3" xfId="3875"/>
    <cellStyle name="Normal 2 2 3 3 2 2 2 3 2" xfId="12021"/>
    <cellStyle name="Normal 2 2 3 3 2 2 2 3 2 2" xfId="28317"/>
    <cellStyle name="Normal 2 2 3 3 2 2 2 3 3" xfId="20171"/>
    <cellStyle name="Normal 2 2 3 3 2 2 2 4" xfId="6502"/>
    <cellStyle name="Normal 2 2 3 3 2 2 2 4 2" xfId="14648"/>
    <cellStyle name="Normal 2 2 3 3 2 2 2 4 2 2" xfId="30944"/>
    <cellStyle name="Normal 2 2 3 3 2 2 2 4 3" xfId="22798"/>
    <cellStyle name="Normal 2 2 3 3 2 2 2 5" xfId="9349"/>
    <cellStyle name="Normal 2 2 3 3 2 2 2 5 2" xfId="25645"/>
    <cellStyle name="Normal 2 2 3 3 2 2 2 6" xfId="17499"/>
    <cellStyle name="Normal 2 2 3 3 2 2 3" xfId="1908"/>
    <cellStyle name="Normal 2 2 3 3 2 2 3 2" xfId="4484"/>
    <cellStyle name="Normal 2 2 3 3 2 2 3 2 2" xfId="12630"/>
    <cellStyle name="Normal 2 2 3 3 2 2 3 2 2 2" xfId="28926"/>
    <cellStyle name="Normal 2 2 3 3 2 2 3 2 3" xfId="20780"/>
    <cellStyle name="Normal 2 2 3 3 2 2 3 3" xfId="7207"/>
    <cellStyle name="Normal 2 2 3 3 2 2 3 3 2" xfId="15353"/>
    <cellStyle name="Normal 2 2 3 3 2 2 3 3 2 2" xfId="31649"/>
    <cellStyle name="Normal 2 2 3 3 2 2 3 3 3" xfId="23503"/>
    <cellStyle name="Normal 2 2 3 3 2 2 3 4" xfId="10054"/>
    <cellStyle name="Normal 2 2 3 3 2 2 3 4 2" xfId="26350"/>
    <cellStyle name="Normal 2 2 3 3 2 2 3 5" xfId="18204"/>
    <cellStyle name="Normal 2 2 3 3 2 2 4" xfId="3266"/>
    <cellStyle name="Normal 2 2 3 3 2 2 4 2" xfId="11412"/>
    <cellStyle name="Normal 2 2 3 3 2 2 4 2 2" xfId="27708"/>
    <cellStyle name="Normal 2 2 3 3 2 2 4 3" xfId="19562"/>
    <cellStyle name="Normal 2 2 3 3 2 2 5" xfId="5797"/>
    <cellStyle name="Normal 2 2 3 3 2 2 5 2" xfId="13943"/>
    <cellStyle name="Normal 2 2 3 3 2 2 5 2 2" xfId="30239"/>
    <cellStyle name="Normal 2 2 3 3 2 2 5 3" xfId="22093"/>
    <cellStyle name="Normal 2 2 3 3 2 2 6" xfId="8644"/>
    <cellStyle name="Normal 2 2 3 3 2 2 6 2" xfId="24940"/>
    <cellStyle name="Normal 2 2 3 3 2 2 7" xfId="16794"/>
    <cellStyle name="Normal 2 2 3 3 2 3" xfId="859"/>
    <cellStyle name="Normal 2 2 3 3 2 3 2" xfId="2269"/>
    <cellStyle name="Normal 2 2 3 3 2 3 2 2" xfId="4797"/>
    <cellStyle name="Normal 2 2 3 3 2 3 2 2 2" xfId="12943"/>
    <cellStyle name="Normal 2 2 3 3 2 3 2 2 2 2" xfId="29239"/>
    <cellStyle name="Normal 2 2 3 3 2 3 2 2 3" xfId="21093"/>
    <cellStyle name="Normal 2 2 3 3 2 3 2 3" xfId="7568"/>
    <cellStyle name="Normal 2 2 3 3 2 3 2 3 2" xfId="15714"/>
    <cellStyle name="Normal 2 2 3 3 2 3 2 3 2 2" xfId="32010"/>
    <cellStyle name="Normal 2 2 3 3 2 3 2 3 3" xfId="23864"/>
    <cellStyle name="Normal 2 2 3 3 2 3 2 4" xfId="10415"/>
    <cellStyle name="Normal 2 2 3 3 2 3 2 4 2" xfId="26711"/>
    <cellStyle name="Normal 2 2 3 3 2 3 2 5" xfId="18565"/>
    <cellStyle name="Normal 2 2 3 3 2 3 3" xfId="3579"/>
    <cellStyle name="Normal 2 2 3 3 2 3 3 2" xfId="11725"/>
    <cellStyle name="Normal 2 2 3 3 2 3 3 2 2" xfId="28021"/>
    <cellStyle name="Normal 2 2 3 3 2 3 3 3" xfId="19875"/>
    <cellStyle name="Normal 2 2 3 3 2 3 4" xfId="6158"/>
    <cellStyle name="Normal 2 2 3 3 2 3 4 2" xfId="14304"/>
    <cellStyle name="Normal 2 2 3 3 2 3 4 2 2" xfId="30600"/>
    <cellStyle name="Normal 2 2 3 3 2 3 4 3" xfId="22454"/>
    <cellStyle name="Normal 2 2 3 3 2 3 5" xfId="9005"/>
    <cellStyle name="Normal 2 2 3 3 2 3 5 2" xfId="25301"/>
    <cellStyle name="Normal 2 2 3 3 2 3 6" xfId="17155"/>
    <cellStyle name="Normal 2 2 3 3 2 4" xfId="1564"/>
    <cellStyle name="Normal 2 2 3 3 2 4 2" xfId="4188"/>
    <cellStyle name="Normal 2 2 3 3 2 4 2 2" xfId="12334"/>
    <cellStyle name="Normal 2 2 3 3 2 4 2 2 2" xfId="28630"/>
    <cellStyle name="Normal 2 2 3 3 2 4 2 3" xfId="20484"/>
    <cellStyle name="Normal 2 2 3 3 2 4 3" xfId="6863"/>
    <cellStyle name="Normal 2 2 3 3 2 4 3 2" xfId="15009"/>
    <cellStyle name="Normal 2 2 3 3 2 4 3 2 2" xfId="31305"/>
    <cellStyle name="Normal 2 2 3 3 2 4 3 3" xfId="23159"/>
    <cellStyle name="Normal 2 2 3 3 2 4 4" xfId="9710"/>
    <cellStyle name="Normal 2 2 3 3 2 4 4 2" xfId="26006"/>
    <cellStyle name="Normal 2 2 3 3 2 4 5" xfId="17860"/>
    <cellStyle name="Normal 2 2 3 3 2 5" xfId="2970"/>
    <cellStyle name="Normal 2 2 3 3 2 5 2" xfId="11116"/>
    <cellStyle name="Normal 2 2 3 3 2 5 2 2" xfId="27412"/>
    <cellStyle name="Normal 2 2 3 3 2 5 3" xfId="19266"/>
    <cellStyle name="Normal 2 2 3 3 2 6" xfId="5453"/>
    <cellStyle name="Normal 2 2 3 3 2 6 2" xfId="13599"/>
    <cellStyle name="Normal 2 2 3 3 2 6 2 2" xfId="29895"/>
    <cellStyle name="Normal 2 2 3 3 2 6 3" xfId="21749"/>
    <cellStyle name="Normal 2 2 3 3 2 7" xfId="8300"/>
    <cellStyle name="Normal 2 2 3 3 2 7 2" xfId="24596"/>
    <cellStyle name="Normal 2 2 3 3 2 8" xfId="16450"/>
    <cellStyle name="Normal 2 2 3 3 3" xfId="233"/>
    <cellStyle name="Normal 2 2 3 3 3 2" xfId="577"/>
    <cellStyle name="Normal 2 2 3 3 3 2 2" xfId="1283"/>
    <cellStyle name="Normal 2 2 3 3 3 2 2 2" xfId="2693"/>
    <cellStyle name="Normal 2 2 3 3 3 2 2 2 2" xfId="5167"/>
    <cellStyle name="Normal 2 2 3 3 3 2 2 2 2 2" xfId="13313"/>
    <cellStyle name="Normal 2 2 3 3 3 2 2 2 2 2 2" xfId="29609"/>
    <cellStyle name="Normal 2 2 3 3 3 2 2 2 2 3" xfId="21463"/>
    <cellStyle name="Normal 2 2 3 3 3 2 2 2 3" xfId="7992"/>
    <cellStyle name="Normal 2 2 3 3 3 2 2 2 3 2" xfId="16138"/>
    <cellStyle name="Normal 2 2 3 3 3 2 2 2 3 2 2" xfId="32434"/>
    <cellStyle name="Normal 2 2 3 3 3 2 2 2 3 3" xfId="24288"/>
    <cellStyle name="Normal 2 2 3 3 3 2 2 2 4" xfId="10839"/>
    <cellStyle name="Normal 2 2 3 3 3 2 2 2 4 2" xfId="27135"/>
    <cellStyle name="Normal 2 2 3 3 3 2 2 2 5" xfId="18989"/>
    <cellStyle name="Normal 2 2 3 3 3 2 2 3" xfId="3949"/>
    <cellStyle name="Normal 2 2 3 3 3 2 2 3 2" xfId="12095"/>
    <cellStyle name="Normal 2 2 3 3 3 2 2 3 2 2" xfId="28391"/>
    <cellStyle name="Normal 2 2 3 3 3 2 2 3 3" xfId="20245"/>
    <cellStyle name="Normal 2 2 3 3 3 2 2 4" xfId="6582"/>
    <cellStyle name="Normal 2 2 3 3 3 2 2 4 2" xfId="14728"/>
    <cellStyle name="Normal 2 2 3 3 3 2 2 4 2 2" xfId="31024"/>
    <cellStyle name="Normal 2 2 3 3 3 2 2 4 3" xfId="22878"/>
    <cellStyle name="Normal 2 2 3 3 3 2 2 5" xfId="9429"/>
    <cellStyle name="Normal 2 2 3 3 3 2 2 5 2" xfId="25725"/>
    <cellStyle name="Normal 2 2 3 3 3 2 2 6" xfId="17579"/>
    <cellStyle name="Normal 2 2 3 3 3 2 3" xfId="1988"/>
    <cellStyle name="Normal 2 2 3 3 3 2 3 2" xfId="4558"/>
    <cellStyle name="Normal 2 2 3 3 3 2 3 2 2" xfId="12704"/>
    <cellStyle name="Normal 2 2 3 3 3 2 3 2 2 2" xfId="29000"/>
    <cellStyle name="Normal 2 2 3 3 3 2 3 2 3" xfId="20854"/>
    <cellStyle name="Normal 2 2 3 3 3 2 3 3" xfId="7287"/>
    <cellStyle name="Normal 2 2 3 3 3 2 3 3 2" xfId="15433"/>
    <cellStyle name="Normal 2 2 3 3 3 2 3 3 2 2" xfId="31729"/>
    <cellStyle name="Normal 2 2 3 3 3 2 3 3 3" xfId="23583"/>
    <cellStyle name="Normal 2 2 3 3 3 2 3 4" xfId="10134"/>
    <cellStyle name="Normal 2 2 3 3 3 2 3 4 2" xfId="26430"/>
    <cellStyle name="Normal 2 2 3 3 3 2 3 5" xfId="18284"/>
    <cellStyle name="Normal 2 2 3 3 3 2 4" xfId="3340"/>
    <cellStyle name="Normal 2 2 3 3 3 2 4 2" xfId="11486"/>
    <cellStyle name="Normal 2 2 3 3 3 2 4 2 2" xfId="27782"/>
    <cellStyle name="Normal 2 2 3 3 3 2 4 3" xfId="19636"/>
    <cellStyle name="Normal 2 2 3 3 3 2 5" xfId="5877"/>
    <cellStyle name="Normal 2 2 3 3 3 2 5 2" xfId="14023"/>
    <cellStyle name="Normal 2 2 3 3 3 2 5 2 2" xfId="30319"/>
    <cellStyle name="Normal 2 2 3 3 3 2 5 3" xfId="22173"/>
    <cellStyle name="Normal 2 2 3 3 3 2 6" xfId="8724"/>
    <cellStyle name="Normal 2 2 3 3 3 2 6 2" xfId="25020"/>
    <cellStyle name="Normal 2 2 3 3 3 2 7" xfId="16874"/>
    <cellStyle name="Normal 2 2 3 3 3 3" xfId="939"/>
    <cellStyle name="Normal 2 2 3 3 3 3 2" xfId="2349"/>
    <cellStyle name="Normal 2 2 3 3 3 3 2 2" xfId="4871"/>
    <cellStyle name="Normal 2 2 3 3 3 3 2 2 2" xfId="13017"/>
    <cellStyle name="Normal 2 2 3 3 3 3 2 2 2 2" xfId="29313"/>
    <cellStyle name="Normal 2 2 3 3 3 3 2 2 3" xfId="21167"/>
    <cellStyle name="Normal 2 2 3 3 3 3 2 3" xfId="7648"/>
    <cellStyle name="Normal 2 2 3 3 3 3 2 3 2" xfId="15794"/>
    <cellStyle name="Normal 2 2 3 3 3 3 2 3 2 2" xfId="32090"/>
    <cellStyle name="Normal 2 2 3 3 3 3 2 3 3" xfId="23944"/>
    <cellStyle name="Normal 2 2 3 3 3 3 2 4" xfId="10495"/>
    <cellStyle name="Normal 2 2 3 3 3 3 2 4 2" xfId="26791"/>
    <cellStyle name="Normal 2 2 3 3 3 3 2 5" xfId="18645"/>
    <cellStyle name="Normal 2 2 3 3 3 3 3" xfId="3653"/>
    <cellStyle name="Normal 2 2 3 3 3 3 3 2" xfId="11799"/>
    <cellStyle name="Normal 2 2 3 3 3 3 3 2 2" xfId="28095"/>
    <cellStyle name="Normal 2 2 3 3 3 3 3 3" xfId="19949"/>
    <cellStyle name="Normal 2 2 3 3 3 3 4" xfId="6238"/>
    <cellStyle name="Normal 2 2 3 3 3 3 4 2" xfId="14384"/>
    <cellStyle name="Normal 2 2 3 3 3 3 4 2 2" xfId="30680"/>
    <cellStyle name="Normal 2 2 3 3 3 3 4 3" xfId="22534"/>
    <cellStyle name="Normal 2 2 3 3 3 3 5" xfId="9085"/>
    <cellStyle name="Normal 2 2 3 3 3 3 5 2" xfId="25381"/>
    <cellStyle name="Normal 2 2 3 3 3 3 6" xfId="17235"/>
    <cellStyle name="Normal 2 2 3 3 3 4" xfId="1644"/>
    <cellStyle name="Normal 2 2 3 3 3 4 2" xfId="4262"/>
    <cellStyle name="Normal 2 2 3 3 3 4 2 2" xfId="12408"/>
    <cellStyle name="Normal 2 2 3 3 3 4 2 2 2" xfId="28704"/>
    <cellStyle name="Normal 2 2 3 3 3 4 2 3" xfId="20558"/>
    <cellStyle name="Normal 2 2 3 3 3 4 3" xfId="6943"/>
    <cellStyle name="Normal 2 2 3 3 3 4 3 2" xfId="15089"/>
    <cellStyle name="Normal 2 2 3 3 3 4 3 2 2" xfId="31385"/>
    <cellStyle name="Normal 2 2 3 3 3 4 3 3" xfId="23239"/>
    <cellStyle name="Normal 2 2 3 3 3 4 4" xfId="9790"/>
    <cellStyle name="Normal 2 2 3 3 3 4 4 2" xfId="26086"/>
    <cellStyle name="Normal 2 2 3 3 3 4 5" xfId="17940"/>
    <cellStyle name="Normal 2 2 3 3 3 5" xfId="3044"/>
    <cellStyle name="Normal 2 2 3 3 3 5 2" xfId="11190"/>
    <cellStyle name="Normal 2 2 3 3 3 5 2 2" xfId="27486"/>
    <cellStyle name="Normal 2 2 3 3 3 5 3" xfId="19340"/>
    <cellStyle name="Normal 2 2 3 3 3 6" xfId="5533"/>
    <cellStyle name="Normal 2 2 3 3 3 6 2" xfId="13679"/>
    <cellStyle name="Normal 2 2 3 3 3 6 2 2" xfId="29975"/>
    <cellStyle name="Normal 2 2 3 3 3 6 3" xfId="21829"/>
    <cellStyle name="Normal 2 2 3 3 3 7" xfId="8380"/>
    <cellStyle name="Normal 2 2 3 3 3 7 2" xfId="24676"/>
    <cellStyle name="Normal 2 2 3 3 3 8" xfId="16530"/>
    <cellStyle name="Normal 2 2 3 3 4" xfId="317"/>
    <cellStyle name="Normal 2 2 3 3 4 2" xfId="661"/>
    <cellStyle name="Normal 2 2 3 3 4 2 2" xfId="1367"/>
    <cellStyle name="Normal 2 2 3 3 4 2 2 2" xfId="2777"/>
    <cellStyle name="Normal 2 2 3 3 4 2 2 2 2" xfId="5241"/>
    <cellStyle name="Normal 2 2 3 3 4 2 2 2 2 2" xfId="13387"/>
    <cellStyle name="Normal 2 2 3 3 4 2 2 2 2 2 2" xfId="29683"/>
    <cellStyle name="Normal 2 2 3 3 4 2 2 2 2 3" xfId="21537"/>
    <cellStyle name="Normal 2 2 3 3 4 2 2 2 3" xfId="8076"/>
    <cellStyle name="Normal 2 2 3 3 4 2 2 2 3 2" xfId="16222"/>
    <cellStyle name="Normal 2 2 3 3 4 2 2 2 3 2 2" xfId="32518"/>
    <cellStyle name="Normal 2 2 3 3 4 2 2 2 3 3" xfId="24372"/>
    <cellStyle name="Normal 2 2 3 3 4 2 2 2 4" xfId="10923"/>
    <cellStyle name="Normal 2 2 3 3 4 2 2 2 4 2" xfId="27219"/>
    <cellStyle name="Normal 2 2 3 3 4 2 2 2 5" xfId="19073"/>
    <cellStyle name="Normal 2 2 3 3 4 2 2 3" xfId="4023"/>
    <cellStyle name="Normal 2 2 3 3 4 2 2 3 2" xfId="12169"/>
    <cellStyle name="Normal 2 2 3 3 4 2 2 3 2 2" xfId="28465"/>
    <cellStyle name="Normal 2 2 3 3 4 2 2 3 3" xfId="20319"/>
    <cellStyle name="Normal 2 2 3 3 4 2 2 4" xfId="6666"/>
    <cellStyle name="Normal 2 2 3 3 4 2 2 4 2" xfId="14812"/>
    <cellStyle name="Normal 2 2 3 3 4 2 2 4 2 2" xfId="31108"/>
    <cellStyle name="Normal 2 2 3 3 4 2 2 4 3" xfId="22962"/>
    <cellStyle name="Normal 2 2 3 3 4 2 2 5" xfId="9513"/>
    <cellStyle name="Normal 2 2 3 3 4 2 2 5 2" xfId="25809"/>
    <cellStyle name="Normal 2 2 3 3 4 2 2 6" xfId="17663"/>
    <cellStyle name="Normal 2 2 3 3 4 2 3" xfId="2072"/>
    <cellStyle name="Normal 2 2 3 3 4 2 3 2" xfId="4632"/>
    <cellStyle name="Normal 2 2 3 3 4 2 3 2 2" xfId="12778"/>
    <cellStyle name="Normal 2 2 3 3 4 2 3 2 2 2" xfId="29074"/>
    <cellStyle name="Normal 2 2 3 3 4 2 3 2 3" xfId="20928"/>
    <cellStyle name="Normal 2 2 3 3 4 2 3 3" xfId="7371"/>
    <cellStyle name="Normal 2 2 3 3 4 2 3 3 2" xfId="15517"/>
    <cellStyle name="Normal 2 2 3 3 4 2 3 3 2 2" xfId="31813"/>
    <cellStyle name="Normal 2 2 3 3 4 2 3 3 3" xfId="23667"/>
    <cellStyle name="Normal 2 2 3 3 4 2 3 4" xfId="10218"/>
    <cellStyle name="Normal 2 2 3 3 4 2 3 4 2" xfId="26514"/>
    <cellStyle name="Normal 2 2 3 3 4 2 3 5" xfId="18368"/>
    <cellStyle name="Normal 2 2 3 3 4 2 4" xfId="3414"/>
    <cellStyle name="Normal 2 2 3 3 4 2 4 2" xfId="11560"/>
    <cellStyle name="Normal 2 2 3 3 4 2 4 2 2" xfId="27856"/>
    <cellStyle name="Normal 2 2 3 3 4 2 4 3" xfId="19710"/>
    <cellStyle name="Normal 2 2 3 3 4 2 5" xfId="5961"/>
    <cellStyle name="Normal 2 2 3 3 4 2 5 2" xfId="14107"/>
    <cellStyle name="Normal 2 2 3 3 4 2 5 2 2" xfId="30403"/>
    <cellStyle name="Normal 2 2 3 3 4 2 5 3" xfId="22257"/>
    <cellStyle name="Normal 2 2 3 3 4 2 6" xfId="8808"/>
    <cellStyle name="Normal 2 2 3 3 4 2 6 2" xfId="25104"/>
    <cellStyle name="Normal 2 2 3 3 4 2 7" xfId="16958"/>
    <cellStyle name="Normal 2 2 3 3 4 3" xfId="1023"/>
    <cellStyle name="Normal 2 2 3 3 4 3 2" xfId="2433"/>
    <cellStyle name="Normal 2 2 3 3 4 3 2 2" xfId="4945"/>
    <cellStyle name="Normal 2 2 3 3 4 3 2 2 2" xfId="13091"/>
    <cellStyle name="Normal 2 2 3 3 4 3 2 2 2 2" xfId="29387"/>
    <cellStyle name="Normal 2 2 3 3 4 3 2 2 3" xfId="21241"/>
    <cellStyle name="Normal 2 2 3 3 4 3 2 3" xfId="7732"/>
    <cellStyle name="Normal 2 2 3 3 4 3 2 3 2" xfId="15878"/>
    <cellStyle name="Normal 2 2 3 3 4 3 2 3 2 2" xfId="32174"/>
    <cellStyle name="Normal 2 2 3 3 4 3 2 3 3" xfId="24028"/>
    <cellStyle name="Normal 2 2 3 3 4 3 2 4" xfId="10579"/>
    <cellStyle name="Normal 2 2 3 3 4 3 2 4 2" xfId="26875"/>
    <cellStyle name="Normal 2 2 3 3 4 3 2 5" xfId="18729"/>
    <cellStyle name="Normal 2 2 3 3 4 3 3" xfId="3727"/>
    <cellStyle name="Normal 2 2 3 3 4 3 3 2" xfId="11873"/>
    <cellStyle name="Normal 2 2 3 3 4 3 3 2 2" xfId="28169"/>
    <cellStyle name="Normal 2 2 3 3 4 3 3 3" xfId="20023"/>
    <cellStyle name="Normal 2 2 3 3 4 3 4" xfId="6322"/>
    <cellStyle name="Normal 2 2 3 3 4 3 4 2" xfId="14468"/>
    <cellStyle name="Normal 2 2 3 3 4 3 4 2 2" xfId="30764"/>
    <cellStyle name="Normal 2 2 3 3 4 3 4 3" xfId="22618"/>
    <cellStyle name="Normal 2 2 3 3 4 3 5" xfId="9169"/>
    <cellStyle name="Normal 2 2 3 3 4 3 5 2" xfId="25465"/>
    <cellStyle name="Normal 2 2 3 3 4 3 6" xfId="17319"/>
    <cellStyle name="Normal 2 2 3 3 4 4" xfId="1728"/>
    <cellStyle name="Normal 2 2 3 3 4 4 2" xfId="4336"/>
    <cellStyle name="Normal 2 2 3 3 4 4 2 2" xfId="12482"/>
    <cellStyle name="Normal 2 2 3 3 4 4 2 2 2" xfId="28778"/>
    <cellStyle name="Normal 2 2 3 3 4 4 2 3" xfId="20632"/>
    <cellStyle name="Normal 2 2 3 3 4 4 3" xfId="7027"/>
    <cellStyle name="Normal 2 2 3 3 4 4 3 2" xfId="15173"/>
    <cellStyle name="Normal 2 2 3 3 4 4 3 2 2" xfId="31469"/>
    <cellStyle name="Normal 2 2 3 3 4 4 3 3" xfId="23323"/>
    <cellStyle name="Normal 2 2 3 3 4 4 4" xfId="9874"/>
    <cellStyle name="Normal 2 2 3 3 4 4 4 2" xfId="26170"/>
    <cellStyle name="Normal 2 2 3 3 4 4 5" xfId="18024"/>
    <cellStyle name="Normal 2 2 3 3 4 5" xfId="3118"/>
    <cellStyle name="Normal 2 2 3 3 4 5 2" xfId="11264"/>
    <cellStyle name="Normal 2 2 3 3 4 5 2 2" xfId="27560"/>
    <cellStyle name="Normal 2 2 3 3 4 5 3" xfId="19414"/>
    <cellStyle name="Normal 2 2 3 3 4 6" xfId="5617"/>
    <cellStyle name="Normal 2 2 3 3 4 6 2" xfId="13763"/>
    <cellStyle name="Normal 2 2 3 3 4 6 2 2" xfId="30059"/>
    <cellStyle name="Normal 2 2 3 3 4 6 3" xfId="21913"/>
    <cellStyle name="Normal 2 2 3 3 4 7" xfId="8464"/>
    <cellStyle name="Normal 2 2 3 3 4 7 2" xfId="24760"/>
    <cellStyle name="Normal 2 2 3 3 4 8" xfId="16614"/>
    <cellStyle name="Normal 2 2 3 3 5" xfId="407"/>
    <cellStyle name="Normal 2 2 3 3 5 2" xfId="1113"/>
    <cellStyle name="Normal 2 2 3 3 5 2 2" xfId="2523"/>
    <cellStyle name="Normal 2 2 3 3 5 2 2 2" xfId="5019"/>
    <cellStyle name="Normal 2 2 3 3 5 2 2 2 2" xfId="13165"/>
    <cellStyle name="Normal 2 2 3 3 5 2 2 2 2 2" xfId="29461"/>
    <cellStyle name="Normal 2 2 3 3 5 2 2 2 3" xfId="21315"/>
    <cellStyle name="Normal 2 2 3 3 5 2 2 3" xfId="7822"/>
    <cellStyle name="Normal 2 2 3 3 5 2 2 3 2" xfId="15968"/>
    <cellStyle name="Normal 2 2 3 3 5 2 2 3 2 2" xfId="32264"/>
    <cellStyle name="Normal 2 2 3 3 5 2 2 3 3" xfId="24118"/>
    <cellStyle name="Normal 2 2 3 3 5 2 2 4" xfId="10669"/>
    <cellStyle name="Normal 2 2 3 3 5 2 2 4 2" xfId="26965"/>
    <cellStyle name="Normal 2 2 3 3 5 2 2 5" xfId="18819"/>
    <cellStyle name="Normal 2 2 3 3 5 2 3" xfId="3801"/>
    <cellStyle name="Normal 2 2 3 3 5 2 3 2" xfId="11947"/>
    <cellStyle name="Normal 2 2 3 3 5 2 3 2 2" xfId="28243"/>
    <cellStyle name="Normal 2 2 3 3 5 2 3 3" xfId="20097"/>
    <cellStyle name="Normal 2 2 3 3 5 2 4" xfId="6412"/>
    <cellStyle name="Normal 2 2 3 3 5 2 4 2" xfId="14558"/>
    <cellStyle name="Normal 2 2 3 3 5 2 4 2 2" xfId="30854"/>
    <cellStyle name="Normal 2 2 3 3 5 2 4 3" xfId="22708"/>
    <cellStyle name="Normal 2 2 3 3 5 2 5" xfId="9259"/>
    <cellStyle name="Normal 2 2 3 3 5 2 5 2" xfId="25555"/>
    <cellStyle name="Normal 2 2 3 3 5 2 6" xfId="17409"/>
    <cellStyle name="Normal 2 2 3 3 5 3" xfId="1818"/>
    <cellStyle name="Normal 2 2 3 3 5 3 2" xfId="4410"/>
    <cellStyle name="Normal 2 2 3 3 5 3 2 2" xfId="12556"/>
    <cellStyle name="Normal 2 2 3 3 5 3 2 2 2" xfId="28852"/>
    <cellStyle name="Normal 2 2 3 3 5 3 2 3" xfId="20706"/>
    <cellStyle name="Normal 2 2 3 3 5 3 3" xfId="7117"/>
    <cellStyle name="Normal 2 2 3 3 5 3 3 2" xfId="15263"/>
    <cellStyle name="Normal 2 2 3 3 5 3 3 2 2" xfId="31559"/>
    <cellStyle name="Normal 2 2 3 3 5 3 3 3" xfId="23413"/>
    <cellStyle name="Normal 2 2 3 3 5 3 4" xfId="9964"/>
    <cellStyle name="Normal 2 2 3 3 5 3 4 2" xfId="26260"/>
    <cellStyle name="Normal 2 2 3 3 5 3 5" xfId="18114"/>
    <cellStyle name="Normal 2 2 3 3 5 4" xfId="3192"/>
    <cellStyle name="Normal 2 2 3 3 5 4 2" xfId="11338"/>
    <cellStyle name="Normal 2 2 3 3 5 4 2 2" xfId="27634"/>
    <cellStyle name="Normal 2 2 3 3 5 4 3" xfId="19488"/>
    <cellStyle name="Normal 2 2 3 3 5 5" xfId="5707"/>
    <cellStyle name="Normal 2 2 3 3 5 5 2" xfId="13853"/>
    <cellStyle name="Normal 2 2 3 3 5 5 2 2" xfId="30149"/>
    <cellStyle name="Normal 2 2 3 3 5 5 3" xfId="22003"/>
    <cellStyle name="Normal 2 2 3 3 5 6" xfId="8554"/>
    <cellStyle name="Normal 2 2 3 3 5 6 2" xfId="24850"/>
    <cellStyle name="Normal 2 2 3 3 5 7" xfId="16704"/>
    <cellStyle name="Normal 2 2 3 3 6" xfId="769"/>
    <cellStyle name="Normal 2 2 3 3 6 2" xfId="2179"/>
    <cellStyle name="Normal 2 2 3 3 6 2 2" xfId="4723"/>
    <cellStyle name="Normal 2 2 3 3 6 2 2 2" xfId="12869"/>
    <cellStyle name="Normal 2 2 3 3 6 2 2 2 2" xfId="29165"/>
    <cellStyle name="Normal 2 2 3 3 6 2 2 3" xfId="21019"/>
    <cellStyle name="Normal 2 2 3 3 6 2 3" xfId="7478"/>
    <cellStyle name="Normal 2 2 3 3 6 2 3 2" xfId="15624"/>
    <cellStyle name="Normal 2 2 3 3 6 2 3 2 2" xfId="31920"/>
    <cellStyle name="Normal 2 2 3 3 6 2 3 3" xfId="23774"/>
    <cellStyle name="Normal 2 2 3 3 6 2 4" xfId="10325"/>
    <cellStyle name="Normal 2 2 3 3 6 2 4 2" xfId="26621"/>
    <cellStyle name="Normal 2 2 3 3 6 2 5" xfId="18475"/>
    <cellStyle name="Normal 2 2 3 3 6 3" xfId="3505"/>
    <cellStyle name="Normal 2 2 3 3 6 3 2" xfId="11651"/>
    <cellStyle name="Normal 2 2 3 3 6 3 2 2" xfId="27947"/>
    <cellStyle name="Normal 2 2 3 3 6 3 3" xfId="19801"/>
    <cellStyle name="Normal 2 2 3 3 6 4" xfId="6068"/>
    <cellStyle name="Normal 2 2 3 3 6 4 2" xfId="14214"/>
    <cellStyle name="Normal 2 2 3 3 6 4 2 2" xfId="30510"/>
    <cellStyle name="Normal 2 2 3 3 6 4 3" xfId="22364"/>
    <cellStyle name="Normal 2 2 3 3 6 5" xfId="8915"/>
    <cellStyle name="Normal 2 2 3 3 6 5 2" xfId="25211"/>
    <cellStyle name="Normal 2 2 3 3 6 6" xfId="17065"/>
    <cellStyle name="Normal 2 2 3 3 7" xfId="1474"/>
    <cellStyle name="Normal 2 2 3 3 7 2" xfId="4114"/>
    <cellStyle name="Normal 2 2 3 3 7 2 2" xfId="12260"/>
    <cellStyle name="Normal 2 2 3 3 7 2 2 2" xfId="28556"/>
    <cellStyle name="Normal 2 2 3 3 7 2 3" xfId="20410"/>
    <cellStyle name="Normal 2 2 3 3 7 3" xfId="6773"/>
    <cellStyle name="Normal 2 2 3 3 7 3 2" xfId="14919"/>
    <cellStyle name="Normal 2 2 3 3 7 3 2 2" xfId="31215"/>
    <cellStyle name="Normal 2 2 3 3 7 3 3" xfId="23069"/>
    <cellStyle name="Normal 2 2 3 3 7 4" xfId="9620"/>
    <cellStyle name="Normal 2 2 3 3 7 4 2" xfId="25916"/>
    <cellStyle name="Normal 2 2 3 3 7 5" xfId="17770"/>
    <cellStyle name="Normal 2 2 3 3 8" xfId="2896"/>
    <cellStyle name="Normal 2 2 3 3 8 2" xfId="11042"/>
    <cellStyle name="Normal 2 2 3 3 8 2 2" xfId="27338"/>
    <cellStyle name="Normal 2 2 3 3 8 3" xfId="19192"/>
    <cellStyle name="Normal 2 2 3 3 9" xfId="5363"/>
    <cellStyle name="Normal 2 2 3 3 9 2" xfId="13509"/>
    <cellStyle name="Normal 2 2 3 3 9 2 2" xfId="29805"/>
    <cellStyle name="Normal 2 2 3 3 9 3" xfId="21659"/>
    <cellStyle name="Normal 2 2 3 4" xfId="109"/>
    <cellStyle name="Normal 2 2 3 4 2" xfId="453"/>
    <cellStyle name="Normal 2 2 3 4 2 2" xfId="1159"/>
    <cellStyle name="Normal 2 2 3 4 2 2 2" xfId="2569"/>
    <cellStyle name="Normal 2 2 3 4 2 2 2 2" xfId="5057"/>
    <cellStyle name="Normal 2 2 3 4 2 2 2 2 2" xfId="13203"/>
    <cellStyle name="Normal 2 2 3 4 2 2 2 2 2 2" xfId="29499"/>
    <cellStyle name="Normal 2 2 3 4 2 2 2 2 3" xfId="21353"/>
    <cellStyle name="Normal 2 2 3 4 2 2 2 3" xfId="7868"/>
    <cellStyle name="Normal 2 2 3 4 2 2 2 3 2" xfId="16014"/>
    <cellStyle name="Normal 2 2 3 4 2 2 2 3 2 2" xfId="32310"/>
    <cellStyle name="Normal 2 2 3 4 2 2 2 3 3" xfId="24164"/>
    <cellStyle name="Normal 2 2 3 4 2 2 2 4" xfId="10715"/>
    <cellStyle name="Normal 2 2 3 4 2 2 2 4 2" xfId="27011"/>
    <cellStyle name="Normal 2 2 3 4 2 2 2 5" xfId="18865"/>
    <cellStyle name="Normal 2 2 3 4 2 2 3" xfId="3839"/>
    <cellStyle name="Normal 2 2 3 4 2 2 3 2" xfId="11985"/>
    <cellStyle name="Normal 2 2 3 4 2 2 3 2 2" xfId="28281"/>
    <cellStyle name="Normal 2 2 3 4 2 2 3 3" xfId="20135"/>
    <cellStyle name="Normal 2 2 3 4 2 2 4" xfId="6458"/>
    <cellStyle name="Normal 2 2 3 4 2 2 4 2" xfId="14604"/>
    <cellStyle name="Normal 2 2 3 4 2 2 4 2 2" xfId="30900"/>
    <cellStyle name="Normal 2 2 3 4 2 2 4 3" xfId="22754"/>
    <cellStyle name="Normal 2 2 3 4 2 2 5" xfId="9305"/>
    <cellStyle name="Normal 2 2 3 4 2 2 5 2" xfId="25601"/>
    <cellStyle name="Normal 2 2 3 4 2 2 6" xfId="17455"/>
    <cellStyle name="Normal 2 2 3 4 2 3" xfId="1864"/>
    <cellStyle name="Normal 2 2 3 4 2 3 2" xfId="4448"/>
    <cellStyle name="Normal 2 2 3 4 2 3 2 2" xfId="12594"/>
    <cellStyle name="Normal 2 2 3 4 2 3 2 2 2" xfId="28890"/>
    <cellStyle name="Normal 2 2 3 4 2 3 2 3" xfId="20744"/>
    <cellStyle name="Normal 2 2 3 4 2 3 3" xfId="7163"/>
    <cellStyle name="Normal 2 2 3 4 2 3 3 2" xfId="15309"/>
    <cellStyle name="Normal 2 2 3 4 2 3 3 2 2" xfId="31605"/>
    <cellStyle name="Normal 2 2 3 4 2 3 3 3" xfId="23459"/>
    <cellStyle name="Normal 2 2 3 4 2 3 4" xfId="10010"/>
    <cellStyle name="Normal 2 2 3 4 2 3 4 2" xfId="26306"/>
    <cellStyle name="Normal 2 2 3 4 2 3 5" xfId="18160"/>
    <cellStyle name="Normal 2 2 3 4 2 4" xfId="3230"/>
    <cellStyle name="Normal 2 2 3 4 2 4 2" xfId="11376"/>
    <cellStyle name="Normal 2 2 3 4 2 4 2 2" xfId="27672"/>
    <cellStyle name="Normal 2 2 3 4 2 4 3" xfId="19526"/>
    <cellStyle name="Normal 2 2 3 4 2 5" xfId="5753"/>
    <cellStyle name="Normal 2 2 3 4 2 5 2" xfId="13899"/>
    <cellStyle name="Normal 2 2 3 4 2 5 2 2" xfId="30195"/>
    <cellStyle name="Normal 2 2 3 4 2 5 3" xfId="22049"/>
    <cellStyle name="Normal 2 2 3 4 2 6" xfId="8600"/>
    <cellStyle name="Normal 2 2 3 4 2 6 2" xfId="24896"/>
    <cellStyle name="Normal 2 2 3 4 2 7" xfId="16750"/>
    <cellStyle name="Normal 2 2 3 4 3" xfId="815"/>
    <cellStyle name="Normal 2 2 3 4 3 2" xfId="2225"/>
    <cellStyle name="Normal 2 2 3 4 3 2 2" xfId="4761"/>
    <cellStyle name="Normal 2 2 3 4 3 2 2 2" xfId="12907"/>
    <cellStyle name="Normal 2 2 3 4 3 2 2 2 2" xfId="29203"/>
    <cellStyle name="Normal 2 2 3 4 3 2 2 3" xfId="21057"/>
    <cellStyle name="Normal 2 2 3 4 3 2 3" xfId="7524"/>
    <cellStyle name="Normal 2 2 3 4 3 2 3 2" xfId="15670"/>
    <cellStyle name="Normal 2 2 3 4 3 2 3 2 2" xfId="31966"/>
    <cellStyle name="Normal 2 2 3 4 3 2 3 3" xfId="23820"/>
    <cellStyle name="Normal 2 2 3 4 3 2 4" xfId="10371"/>
    <cellStyle name="Normal 2 2 3 4 3 2 4 2" xfId="26667"/>
    <cellStyle name="Normal 2 2 3 4 3 2 5" xfId="18521"/>
    <cellStyle name="Normal 2 2 3 4 3 3" xfId="3543"/>
    <cellStyle name="Normal 2 2 3 4 3 3 2" xfId="11689"/>
    <cellStyle name="Normal 2 2 3 4 3 3 2 2" xfId="27985"/>
    <cellStyle name="Normal 2 2 3 4 3 3 3" xfId="19839"/>
    <cellStyle name="Normal 2 2 3 4 3 4" xfId="6114"/>
    <cellStyle name="Normal 2 2 3 4 3 4 2" xfId="14260"/>
    <cellStyle name="Normal 2 2 3 4 3 4 2 2" xfId="30556"/>
    <cellStyle name="Normal 2 2 3 4 3 4 3" xfId="22410"/>
    <cellStyle name="Normal 2 2 3 4 3 5" xfId="8961"/>
    <cellStyle name="Normal 2 2 3 4 3 5 2" xfId="25257"/>
    <cellStyle name="Normal 2 2 3 4 3 6" xfId="17111"/>
    <cellStyle name="Normal 2 2 3 4 4" xfId="1520"/>
    <cellStyle name="Normal 2 2 3 4 4 2" xfId="4152"/>
    <cellStyle name="Normal 2 2 3 4 4 2 2" xfId="12298"/>
    <cellStyle name="Normal 2 2 3 4 4 2 2 2" xfId="28594"/>
    <cellStyle name="Normal 2 2 3 4 4 2 3" xfId="20448"/>
    <cellStyle name="Normal 2 2 3 4 4 3" xfId="6819"/>
    <cellStyle name="Normal 2 2 3 4 4 3 2" xfId="14965"/>
    <cellStyle name="Normal 2 2 3 4 4 3 2 2" xfId="31261"/>
    <cellStyle name="Normal 2 2 3 4 4 3 3" xfId="23115"/>
    <cellStyle name="Normal 2 2 3 4 4 4" xfId="9666"/>
    <cellStyle name="Normal 2 2 3 4 4 4 2" xfId="25962"/>
    <cellStyle name="Normal 2 2 3 4 4 5" xfId="17816"/>
    <cellStyle name="Normal 2 2 3 4 5" xfId="2934"/>
    <cellStyle name="Normal 2 2 3 4 5 2" xfId="11080"/>
    <cellStyle name="Normal 2 2 3 4 5 2 2" xfId="27376"/>
    <cellStyle name="Normal 2 2 3 4 5 3" xfId="19230"/>
    <cellStyle name="Normal 2 2 3 4 6" xfId="5409"/>
    <cellStyle name="Normal 2 2 3 4 6 2" xfId="13555"/>
    <cellStyle name="Normal 2 2 3 4 6 2 2" xfId="29851"/>
    <cellStyle name="Normal 2 2 3 4 6 3" xfId="21705"/>
    <cellStyle name="Normal 2 2 3 4 7" xfId="8256"/>
    <cellStyle name="Normal 2 2 3 4 7 2" xfId="24552"/>
    <cellStyle name="Normal 2 2 3 4 8" xfId="16406"/>
    <cellStyle name="Normal 2 2 3 5" xfId="197"/>
    <cellStyle name="Normal 2 2 3 5 2" xfId="541"/>
    <cellStyle name="Normal 2 2 3 5 2 2" xfId="1247"/>
    <cellStyle name="Normal 2 2 3 5 2 2 2" xfId="2657"/>
    <cellStyle name="Normal 2 2 3 5 2 2 2 2" xfId="5131"/>
    <cellStyle name="Normal 2 2 3 5 2 2 2 2 2" xfId="13277"/>
    <cellStyle name="Normal 2 2 3 5 2 2 2 2 2 2" xfId="29573"/>
    <cellStyle name="Normal 2 2 3 5 2 2 2 2 3" xfId="21427"/>
    <cellStyle name="Normal 2 2 3 5 2 2 2 3" xfId="7956"/>
    <cellStyle name="Normal 2 2 3 5 2 2 2 3 2" xfId="16102"/>
    <cellStyle name="Normal 2 2 3 5 2 2 2 3 2 2" xfId="32398"/>
    <cellStyle name="Normal 2 2 3 5 2 2 2 3 3" xfId="24252"/>
    <cellStyle name="Normal 2 2 3 5 2 2 2 4" xfId="10803"/>
    <cellStyle name="Normal 2 2 3 5 2 2 2 4 2" xfId="27099"/>
    <cellStyle name="Normal 2 2 3 5 2 2 2 5" xfId="18953"/>
    <cellStyle name="Normal 2 2 3 5 2 2 3" xfId="3913"/>
    <cellStyle name="Normal 2 2 3 5 2 2 3 2" xfId="12059"/>
    <cellStyle name="Normal 2 2 3 5 2 2 3 2 2" xfId="28355"/>
    <cellStyle name="Normal 2 2 3 5 2 2 3 3" xfId="20209"/>
    <cellStyle name="Normal 2 2 3 5 2 2 4" xfId="6546"/>
    <cellStyle name="Normal 2 2 3 5 2 2 4 2" xfId="14692"/>
    <cellStyle name="Normal 2 2 3 5 2 2 4 2 2" xfId="30988"/>
    <cellStyle name="Normal 2 2 3 5 2 2 4 3" xfId="22842"/>
    <cellStyle name="Normal 2 2 3 5 2 2 5" xfId="9393"/>
    <cellStyle name="Normal 2 2 3 5 2 2 5 2" xfId="25689"/>
    <cellStyle name="Normal 2 2 3 5 2 2 6" xfId="17543"/>
    <cellStyle name="Normal 2 2 3 5 2 3" xfId="1952"/>
    <cellStyle name="Normal 2 2 3 5 2 3 2" xfId="4522"/>
    <cellStyle name="Normal 2 2 3 5 2 3 2 2" xfId="12668"/>
    <cellStyle name="Normal 2 2 3 5 2 3 2 2 2" xfId="28964"/>
    <cellStyle name="Normal 2 2 3 5 2 3 2 3" xfId="20818"/>
    <cellStyle name="Normal 2 2 3 5 2 3 3" xfId="7251"/>
    <cellStyle name="Normal 2 2 3 5 2 3 3 2" xfId="15397"/>
    <cellStyle name="Normal 2 2 3 5 2 3 3 2 2" xfId="31693"/>
    <cellStyle name="Normal 2 2 3 5 2 3 3 3" xfId="23547"/>
    <cellStyle name="Normal 2 2 3 5 2 3 4" xfId="10098"/>
    <cellStyle name="Normal 2 2 3 5 2 3 4 2" xfId="26394"/>
    <cellStyle name="Normal 2 2 3 5 2 3 5" xfId="18248"/>
    <cellStyle name="Normal 2 2 3 5 2 4" xfId="3304"/>
    <cellStyle name="Normal 2 2 3 5 2 4 2" xfId="11450"/>
    <cellStyle name="Normal 2 2 3 5 2 4 2 2" xfId="27746"/>
    <cellStyle name="Normal 2 2 3 5 2 4 3" xfId="19600"/>
    <cellStyle name="Normal 2 2 3 5 2 5" xfId="5841"/>
    <cellStyle name="Normal 2 2 3 5 2 5 2" xfId="13987"/>
    <cellStyle name="Normal 2 2 3 5 2 5 2 2" xfId="30283"/>
    <cellStyle name="Normal 2 2 3 5 2 5 3" xfId="22137"/>
    <cellStyle name="Normal 2 2 3 5 2 6" xfId="8688"/>
    <cellStyle name="Normal 2 2 3 5 2 6 2" xfId="24984"/>
    <cellStyle name="Normal 2 2 3 5 2 7" xfId="16838"/>
    <cellStyle name="Normal 2 2 3 5 3" xfId="903"/>
    <cellStyle name="Normal 2 2 3 5 3 2" xfId="2313"/>
    <cellStyle name="Normal 2 2 3 5 3 2 2" xfId="4835"/>
    <cellStyle name="Normal 2 2 3 5 3 2 2 2" xfId="12981"/>
    <cellStyle name="Normal 2 2 3 5 3 2 2 2 2" xfId="29277"/>
    <cellStyle name="Normal 2 2 3 5 3 2 2 3" xfId="21131"/>
    <cellStyle name="Normal 2 2 3 5 3 2 3" xfId="7612"/>
    <cellStyle name="Normal 2 2 3 5 3 2 3 2" xfId="15758"/>
    <cellStyle name="Normal 2 2 3 5 3 2 3 2 2" xfId="32054"/>
    <cellStyle name="Normal 2 2 3 5 3 2 3 3" xfId="23908"/>
    <cellStyle name="Normal 2 2 3 5 3 2 4" xfId="10459"/>
    <cellStyle name="Normal 2 2 3 5 3 2 4 2" xfId="26755"/>
    <cellStyle name="Normal 2 2 3 5 3 2 5" xfId="18609"/>
    <cellStyle name="Normal 2 2 3 5 3 3" xfId="3617"/>
    <cellStyle name="Normal 2 2 3 5 3 3 2" xfId="11763"/>
    <cellStyle name="Normal 2 2 3 5 3 3 2 2" xfId="28059"/>
    <cellStyle name="Normal 2 2 3 5 3 3 3" xfId="19913"/>
    <cellStyle name="Normal 2 2 3 5 3 4" xfId="6202"/>
    <cellStyle name="Normal 2 2 3 5 3 4 2" xfId="14348"/>
    <cellStyle name="Normal 2 2 3 5 3 4 2 2" xfId="30644"/>
    <cellStyle name="Normal 2 2 3 5 3 4 3" xfId="22498"/>
    <cellStyle name="Normal 2 2 3 5 3 5" xfId="9049"/>
    <cellStyle name="Normal 2 2 3 5 3 5 2" xfId="25345"/>
    <cellStyle name="Normal 2 2 3 5 3 6" xfId="17199"/>
    <cellStyle name="Normal 2 2 3 5 4" xfId="1608"/>
    <cellStyle name="Normal 2 2 3 5 4 2" xfId="4226"/>
    <cellStyle name="Normal 2 2 3 5 4 2 2" xfId="12372"/>
    <cellStyle name="Normal 2 2 3 5 4 2 2 2" xfId="28668"/>
    <cellStyle name="Normal 2 2 3 5 4 2 3" xfId="20522"/>
    <cellStyle name="Normal 2 2 3 5 4 3" xfId="6907"/>
    <cellStyle name="Normal 2 2 3 5 4 3 2" xfId="15053"/>
    <cellStyle name="Normal 2 2 3 5 4 3 2 2" xfId="31349"/>
    <cellStyle name="Normal 2 2 3 5 4 3 3" xfId="23203"/>
    <cellStyle name="Normal 2 2 3 5 4 4" xfId="9754"/>
    <cellStyle name="Normal 2 2 3 5 4 4 2" xfId="26050"/>
    <cellStyle name="Normal 2 2 3 5 4 5" xfId="17904"/>
    <cellStyle name="Normal 2 2 3 5 5" xfId="3008"/>
    <cellStyle name="Normal 2 2 3 5 5 2" xfId="11154"/>
    <cellStyle name="Normal 2 2 3 5 5 2 2" xfId="27450"/>
    <cellStyle name="Normal 2 2 3 5 5 3" xfId="19304"/>
    <cellStyle name="Normal 2 2 3 5 6" xfId="5497"/>
    <cellStyle name="Normal 2 2 3 5 6 2" xfId="13643"/>
    <cellStyle name="Normal 2 2 3 5 6 2 2" xfId="29939"/>
    <cellStyle name="Normal 2 2 3 5 6 3" xfId="21793"/>
    <cellStyle name="Normal 2 2 3 5 7" xfId="8344"/>
    <cellStyle name="Normal 2 2 3 5 7 2" xfId="24640"/>
    <cellStyle name="Normal 2 2 3 5 8" xfId="16494"/>
    <cellStyle name="Normal 2 2 3 6" xfId="273"/>
    <cellStyle name="Normal 2 2 3 6 2" xfId="617"/>
    <cellStyle name="Normal 2 2 3 6 2 2" xfId="1323"/>
    <cellStyle name="Normal 2 2 3 6 2 2 2" xfId="2733"/>
    <cellStyle name="Normal 2 2 3 6 2 2 2 2" xfId="5205"/>
    <cellStyle name="Normal 2 2 3 6 2 2 2 2 2" xfId="13351"/>
    <cellStyle name="Normal 2 2 3 6 2 2 2 2 2 2" xfId="29647"/>
    <cellStyle name="Normal 2 2 3 6 2 2 2 2 3" xfId="21501"/>
    <cellStyle name="Normal 2 2 3 6 2 2 2 3" xfId="8032"/>
    <cellStyle name="Normal 2 2 3 6 2 2 2 3 2" xfId="16178"/>
    <cellStyle name="Normal 2 2 3 6 2 2 2 3 2 2" xfId="32474"/>
    <cellStyle name="Normal 2 2 3 6 2 2 2 3 3" xfId="24328"/>
    <cellStyle name="Normal 2 2 3 6 2 2 2 4" xfId="10879"/>
    <cellStyle name="Normal 2 2 3 6 2 2 2 4 2" xfId="27175"/>
    <cellStyle name="Normal 2 2 3 6 2 2 2 5" xfId="19029"/>
    <cellStyle name="Normal 2 2 3 6 2 2 3" xfId="3987"/>
    <cellStyle name="Normal 2 2 3 6 2 2 3 2" xfId="12133"/>
    <cellStyle name="Normal 2 2 3 6 2 2 3 2 2" xfId="28429"/>
    <cellStyle name="Normal 2 2 3 6 2 2 3 3" xfId="20283"/>
    <cellStyle name="Normal 2 2 3 6 2 2 4" xfId="6622"/>
    <cellStyle name="Normal 2 2 3 6 2 2 4 2" xfId="14768"/>
    <cellStyle name="Normal 2 2 3 6 2 2 4 2 2" xfId="31064"/>
    <cellStyle name="Normal 2 2 3 6 2 2 4 3" xfId="22918"/>
    <cellStyle name="Normal 2 2 3 6 2 2 5" xfId="9469"/>
    <cellStyle name="Normal 2 2 3 6 2 2 5 2" xfId="25765"/>
    <cellStyle name="Normal 2 2 3 6 2 2 6" xfId="17619"/>
    <cellStyle name="Normal 2 2 3 6 2 3" xfId="2028"/>
    <cellStyle name="Normal 2 2 3 6 2 3 2" xfId="4596"/>
    <cellStyle name="Normal 2 2 3 6 2 3 2 2" xfId="12742"/>
    <cellStyle name="Normal 2 2 3 6 2 3 2 2 2" xfId="29038"/>
    <cellStyle name="Normal 2 2 3 6 2 3 2 3" xfId="20892"/>
    <cellStyle name="Normal 2 2 3 6 2 3 3" xfId="7327"/>
    <cellStyle name="Normal 2 2 3 6 2 3 3 2" xfId="15473"/>
    <cellStyle name="Normal 2 2 3 6 2 3 3 2 2" xfId="31769"/>
    <cellStyle name="Normal 2 2 3 6 2 3 3 3" xfId="23623"/>
    <cellStyle name="Normal 2 2 3 6 2 3 4" xfId="10174"/>
    <cellStyle name="Normal 2 2 3 6 2 3 4 2" xfId="26470"/>
    <cellStyle name="Normal 2 2 3 6 2 3 5" xfId="18324"/>
    <cellStyle name="Normal 2 2 3 6 2 4" xfId="3378"/>
    <cellStyle name="Normal 2 2 3 6 2 4 2" xfId="11524"/>
    <cellStyle name="Normal 2 2 3 6 2 4 2 2" xfId="27820"/>
    <cellStyle name="Normal 2 2 3 6 2 4 3" xfId="19674"/>
    <cellStyle name="Normal 2 2 3 6 2 5" xfId="5917"/>
    <cellStyle name="Normal 2 2 3 6 2 5 2" xfId="14063"/>
    <cellStyle name="Normal 2 2 3 6 2 5 2 2" xfId="30359"/>
    <cellStyle name="Normal 2 2 3 6 2 5 3" xfId="22213"/>
    <cellStyle name="Normal 2 2 3 6 2 6" xfId="8764"/>
    <cellStyle name="Normal 2 2 3 6 2 6 2" xfId="25060"/>
    <cellStyle name="Normal 2 2 3 6 2 7" xfId="16914"/>
    <cellStyle name="Normal 2 2 3 6 3" xfId="979"/>
    <cellStyle name="Normal 2 2 3 6 3 2" xfId="2389"/>
    <cellStyle name="Normal 2 2 3 6 3 2 2" xfId="4909"/>
    <cellStyle name="Normal 2 2 3 6 3 2 2 2" xfId="13055"/>
    <cellStyle name="Normal 2 2 3 6 3 2 2 2 2" xfId="29351"/>
    <cellStyle name="Normal 2 2 3 6 3 2 2 3" xfId="21205"/>
    <cellStyle name="Normal 2 2 3 6 3 2 3" xfId="7688"/>
    <cellStyle name="Normal 2 2 3 6 3 2 3 2" xfId="15834"/>
    <cellStyle name="Normal 2 2 3 6 3 2 3 2 2" xfId="32130"/>
    <cellStyle name="Normal 2 2 3 6 3 2 3 3" xfId="23984"/>
    <cellStyle name="Normal 2 2 3 6 3 2 4" xfId="10535"/>
    <cellStyle name="Normal 2 2 3 6 3 2 4 2" xfId="26831"/>
    <cellStyle name="Normal 2 2 3 6 3 2 5" xfId="18685"/>
    <cellStyle name="Normal 2 2 3 6 3 3" xfId="3691"/>
    <cellStyle name="Normal 2 2 3 6 3 3 2" xfId="11837"/>
    <cellStyle name="Normal 2 2 3 6 3 3 2 2" xfId="28133"/>
    <cellStyle name="Normal 2 2 3 6 3 3 3" xfId="19987"/>
    <cellStyle name="Normal 2 2 3 6 3 4" xfId="6278"/>
    <cellStyle name="Normal 2 2 3 6 3 4 2" xfId="14424"/>
    <cellStyle name="Normal 2 2 3 6 3 4 2 2" xfId="30720"/>
    <cellStyle name="Normal 2 2 3 6 3 4 3" xfId="22574"/>
    <cellStyle name="Normal 2 2 3 6 3 5" xfId="9125"/>
    <cellStyle name="Normal 2 2 3 6 3 5 2" xfId="25421"/>
    <cellStyle name="Normal 2 2 3 6 3 6" xfId="17275"/>
    <cellStyle name="Normal 2 2 3 6 4" xfId="1684"/>
    <cellStyle name="Normal 2 2 3 6 4 2" xfId="4300"/>
    <cellStyle name="Normal 2 2 3 6 4 2 2" xfId="12446"/>
    <cellStyle name="Normal 2 2 3 6 4 2 2 2" xfId="28742"/>
    <cellStyle name="Normal 2 2 3 6 4 2 3" xfId="20596"/>
    <cellStyle name="Normal 2 2 3 6 4 3" xfId="6983"/>
    <cellStyle name="Normal 2 2 3 6 4 3 2" xfId="15129"/>
    <cellStyle name="Normal 2 2 3 6 4 3 2 2" xfId="31425"/>
    <cellStyle name="Normal 2 2 3 6 4 3 3" xfId="23279"/>
    <cellStyle name="Normal 2 2 3 6 4 4" xfId="9830"/>
    <cellStyle name="Normal 2 2 3 6 4 4 2" xfId="26126"/>
    <cellStyle name="Normal 2 2 3 6 4 5" xfId="17980"/>
    <cellStyle name="Normal 2 2 3 6 5" xfId="3082"/>
    <cellStyle name="Normal 2 2 3 6 5 2" xfId="11228"/>
    <cellStyle name="Normal 2 2 3 6 5 2 2" xfId="27524"/>
    <cellStyle name="Normal 2 2 3 6 5 3" xfId="19378"/>
    <cellStyle name="Normal 2 2 3 6 6" xfId="5573"/>
    <cellStyle name="Normal 2 2 3 6 6 2" xfId="13719"/>
    <cellStyle name="Normal 2 2 3 6 6 2 2" xfId="30015"/>
    <cellStyle name="Normal 2 2 3 6 6 3" xfId="21869"/>
    <cellStyle name="Normal 2 2 3 6 7" xfId="8420"/>
    <cellStyle name="Normal 2 2 3 6 7 2" xfId="24716"/>
    <cellStyle name="Normal 2 2 3 6 8" xfId="16570"/>
    <cellStyle name="Normal 2 2 3 7" xfId="363"/>
    <cellStyle name="Normal 2 2 3 7 2" xfId="1069"/>
    <cellStyle name="Normal 2 2 3 7 2 2" xfId="2479"/>
    <cellStyle name="Normal 2 2 3 7 2 2 2" xfId="4983"/>
    <cellStyle name="Normal 2 2 3 7 2 2 2 2" xfId="13129"/>
    <cellStyle name="Normal 2 2 3 7 2 2 2 2 2" xfId="29425"/>
    <cellStyle name="Normal 2 2 3 7 2 2 2 3" xfId="21279"/>
    <cellStyle name="Normal 2 2 3 7 2 2 3" xfId="7778"/>
    <cellStyle name="Normal 2 2 3 7 2 2 3 2" xfId="15924"/>
    <cellStyle name="Normal 2 2 3 7 2 2 3 2 2" xfId="32220"/>
    <cellStyle name="Normal 2 2 3 7 2 2 3 3" xfId="24074"/>
    <cellStyle name="Normal 2 2 3 7 2 2 4" xfId="10625"/>
    <cellStyle name="Normal 2 2 3 7 2 2 4 2" xfId="26921"/>
    <cellStyle name="Normal 2 2 3 7 2 2 5" xfId="18775"/>
    <cellStyle name="Normal 2 2 3 7 2 3" xfId="3765"/>
    <cellStyle name="Normal 2 2 3 7 2 3 2" xfId="11911"/>
    <cellStyle name="Normal 2 2 3 7 2 3 2 2" xfId="28207"/>
    <cellStyle name="Normal 2 2 3 7 2 3 3" xfId="20061"/>
    <cellStyle name="Normal 2 2 3 7 2 4" xfId="6368"/>
    <cellStyle name="Normal 2 2 3 7 2 4 2" xfId="14514"/>
    <cellStyle name="Normal 2 2 3 7 2 4 2 2" xfId="30810"/>
    <cellStyle name="Normal 2 2 3 7 2 4 3" xfId="22664"/>
    <cellStyle name="Normal 2 2 3 7 2 5" xfId="9215"/>
    <cellStyle name="Normal 2 2 3 7 2 5 2" xfId="25511"/>
    <cellStyle name="Normal 2 2 3 7 2 6" xfId="17365"/>
    <cellStyle name="Normal 2 2 3 7 3" xfId="1774"/>
    <cellStyle name="Normal 2 2 3 7 3 2" xfId="4374"/>
    <cellStyle name="Normal 2 2 3 7 3 2 2" xfId="12520"/>
    <cellStyle name="Normal 2 2 3 7 3 2 2 2" xfId="28816"/>
    <cellStyle name="Normal 2 2 3 7 3 2 3" xfId="20670"/>
    <cellStyle name="Normal 2 2 3 7 3 3" xfId="7073"/>
    <cellStyle name="Normal 2 2 3 7 3 3 2" xfId="15219"/>
    <cellStyle name="Normal 2 2 3 7 3 3 2 2" xfId="31515"/>
    <cellStyle name="Normal 2 2 3 7 3 3 3" xfId="23369"/>
    <cellStyle name="Normal 2 2 3 7 3 4" xfId="9920"/>
    <cellStyle name="Normal 2 2 3 7 3 4 2" xfId="26216"/>
    <cellStyle name="Normal 2 2 3 7 3 5" xfId="18070"/>
    <cellStyle name="Normal 2 2 3 7 4" xfId="3156"/>
    <cellStyle name="Normal 2 2 3 7 4 2" xfId="11302"/>
    <cellStyle name="Normal 2 2 3 7 4 2 2" xfId="27598"/>
    <cellStyle name="Normal 2 2 3 7 4 3" xfId="19452"/>
    <cellStyle name="Normal 2 2 3 7 5" xfId="5663"/>
    <cellStyle name="Normal 2 2 3 7 5 2" xfId="13809"/>
    <cellStyle name="Normal 2 2 3 7 5 2 2" xfId="30105"/>
    <cellStyle name="Normal 2 2 3 7 5 3" xfId="21959"/>
    <cellStyle name="Normal 2 2 3 7 6" xfId="8510"/>
    <cellStyle name="Normal 2 2 3 7 6 2" xfId="24806"/>
    <cellStyle name="Normal 2 2 3 7 7" xfId="16660"/>
    <cellStyle name="Normal 2 2 3 8" xfId="725"/>
    <cellStyle name="Normal 2 2 3 8 2" xfId="2135"/>
    <cellStyle name="Normal 2 2 3 8 2 2" xfId="4687"/>
    <cellStyle name="Normal 2 2 3 8 2 2 2" xfId="12833"/>
    <cellStyle name="Normal 2 2 3 8 2 2 2 2" xfId="29129"/>
    <cellStyle name="Normal 2 2 3 8 2 2 3" xfId="20983"/>
    <cellStyle name="Normal 2 2 3 8 2 3" xfId="7434"/>
    <cellStyle name="Normal 2 2 3 8 2 3 2" xfId="15580"/>
    <cellStyle name="Normal 2 2 3 8 2 3 2 2" xfId="31876"/>
    <cellStyle name="Normal 2 2 3 8 2 3 3" xfId="23730"/>
    <cellStyle name="Normal 2 2 3 8 2 4" xfId="10281"/>
    <cellStyle name="Normal 2 2 3 8 2 4 2" xfId="26577"/>
    <cellStyle name="Normal 2 2 3 8 2 5" xfId="18431"/>
    <cellStyle name="Normal 2 2 3 8 3" xfId="3469"/>
    <cellStyle name="Normal 2 2 3 8 3 2" xfId="11615"/>
    <cellStyle name="Normal 2 2 3 8 3 2 2" xfId="27911"/>
    <cellStyle name="Normal 2 2 3 8 3 3" xfId="19765"/>
    <cellStyle name="Normal 2 2 3 8 4" xfId="6024"/>
    <cellStyle name="Normal 2 2 3 8 4 2" xfId="14170"/>
    <cellStyle name="Normal 2 2 3 8 4 2 2" xfId="30466"/>
    <cellStyle name="Normal 2 2 3 8 4 3" xfId="22320"/>
    <cellStyle name="Normal 2 2 3 8 5" xfId="8871"/>
    <cellStyle name="Normal 2 2 3 8 5 2" xfId="25167"/>
    <cellStyle name="Normal 2 2 3 8 6" xfId="17021"/>
    <cellStyle name="Normal 2 2 3 9" xfId="1430"/>
    <cellStyle name="Normal 2 2 3 9 2" xfId="4078"/>
    <cellStyle name="Normal 2 2 3 9 2 2" xfId="12224"/>
    <cellStyle name="Normal 2 2 3 9 2 2 2" xfId="28520"/>
    <cellStyle name="Normal 2 2 3 9 2 3" xfId="20374"/>
    <cellStyle name="Normal 2 2 3 9 3" xfId="6729"/>
    <cellStyle name="Normal 2 2 3 9 3 2" xfId="14875"/>
    <cellStyle name="Normal 2 2 3 9 3 2 2" xfId="31171"/>
    <cellStyle name="Normal 2 2 3 9 3 3" xfId="23025"/>
    <cellStyle name="Normal 2 2 3 9 4" xfId="9576"/>
    <cellStyle name="Normal 2 2 3 9 4 2" xfId="25872"/>
    <cellStyle name="Normal 2 2 3 9 5" xfId="17726"/>
    <cellStyle name="Normal 2 2 4" xfId="30"/>
    <cellStyle name="Normal 2 2 4 10" xfId="5330"/>
    <cellStyle name="Normal 2 2 4 10 2" xfId="13476"/>
    <cellStyle name="Normal 2 2 4 10 2 2" xfId="29772"/>
    <cellStyle name="Normal 2 2 4 10 3" xfId="21626"/>
    <cellStyle name="Normal 2 2 4 11" xfId="8177"/>
    <cellStyle name="Normal 2 2 4 11 2" xfId="24473"/>
    <cellStyle name="Normal 2 2 4 12" xfId="16327"/>
    <cellStyle name="Normal 2 2 4 2" xfId="74"/>
    <cellStyle name="Normal 2 2 4 2 10" xfId="8221"/>
    <cellStyle name="Normal 2 2 4 2 10 2" xfId="24517"/>
    <cellStyle name="Normal 2 2 4 2 11" xfId="16371"/>
    <cellStyle name="Normal 2 2 4 2 2" xfId="164"/>
    <cellStyle name="Normal 2 2 4 2 2 2" xfId="508"/>
    <cellStyle name="Normal 2 2 4 2 2 2 2" xfId="1214"/>
    <cellStyle name="Normal 2 2 4 2 2 2 2 2" xfId="2624"/>
    <cellStyle name="Normal 2 2 4 2 2 2 2 2 2" xfId="5102"/>
    <cellStyle name="Normal 2 2 4 2 2 2 2 2 2 2" xfId="13248"/>
    <cellStyle name="Normal 2 2 4 2 2 2 2 2 2 2 2" xfId="29544"/>
    <cellStyle name="Normal 2 2 4 2 2 2 2 2 2 3" xfId="21398"/>
    <cellStyle name="Normal 2 2 4 2 2 2 2 2 3" xfId="7923"/>
    <cellStyle name="Normal 2 2 4 2 2 2 2 2 3 2" xfId="16069"/>
    <cellStyle name="Normal 2 2 4 2 2 2 2 2 3 2 2" xfId="32365"/>
    <cellStyle name="Normal 2 2 4 2 2 2 2 2 3 3" xfId="24219"/>
    <cellStyle name="Normal 2 2 4 2 2 2 2 2 4" xfId="10770"/>
    <cellStyle name="Normal 2 2 4 2 2 2 2 2 4 2" xfId="27066"/>
    <cellStyle name="Normal 2 2 4 2 2 2 2 2 5" xfId="18920"/>
    <cellStyle name="Normal 2 2 4 2 2 2 2 3" xfId="3884"/>
    <cellStyle name="Normal 2 2 4 2 2 2 2 3 2" xfId="12030"/>
    <cellStyle name="Normal 2 2 4 2 2 2 2 3 2 2" xfId="28326"/>
    <cellStyle name="Normal 2 2 4 2 2 2 2 3 3" xfId="20180"/>
    <cellStyle name="Normal 2 2 4 2 2 2 2 4" xfId="6513"/>
    <cellStyle name="Normal 2 2 4 2 2 2 2 4 2" xfId="14659"/>
    <cellStyle name="Normal 2 2 4 2 2 2 2 4 2 2" xfId="30955"/>
    <cellStyle name="Normal 2 2 4 2 2 2 2 4 3" xfId="22809"/>
    <cellStyle name="Normal 2 2 4 2 2 2 2 5" xfId="9360"/>
    <cellStyle name="Normal 2 2 4 2 2 2 2 5 2" xfId="25656"/>
    <cellStyle name="Normal 2 2 4 2 2 2 2 6" xfId="17510"/>
    <cellStyle name="Normal 2 2 4 2 2 2 3" xfId="1919"/>
    <cellStyle name="Normal 2 2 4 2 2 2 3 2" xfId="4493"/>
    <cellStyle name="Normal 2 2 4 2 2 2 3 2 2" xfId="12639"/>
    <cellStyle name="Normal 2 2 4 2 2 2 3 2 2 2" xfId="28935"/>
    <cellStyle name="Normal 2 2 4 2 2 2 3 2 3" xfId="20789"/>
    <cellStyle name="Normal 2 2 4 2 2 2 3 3" xfId="7218"/>
    <cellStyle name="Normal 2 2 4 2 2 2 3 3 2" xfId="15364"/>
    <cellStyle name="Normal 2 2 4 2 2 2 3 3 2 2" xfId="31660"/>
    <cellStyle name="Normal 2 2 4 2 2 2 3 3 3" xfId="23514"/>
    <cellStyle name="Normal 2 2 4 2 2 2 3 4" xfId="10065"/>
    <cellStyle name="Normal 2 2 4 2 2 2 3 4 2" xfId="26361"/>
    <cellStyle name="Normal 2 2 4 2 2 2 3 5" xfId="18215"/>
    <cellStyle name="Normal 2 2 4 2 2 2 4" xfId="3275"/>
    <cellStyle name="Normal 2 2 4 2 2 2 4 2" xfId="11421"/>
    <cellStyle name="Normal 2 2 4 2 2 2 4 2 2" xfId="27717"/>
    <cellStyle name="Normal 2 2 4 2 2 2 4 3" xfId="19571"/>
    <cellStyle name="Normal 2 2 4 2 2 2 5" xfId="5808"/>
    <cellStyle name="Normal 2 2 4 2 2 2 5 2" xfId="13954"/>
    <cellStyle name="Normal 2 2 4 2 2 2 5 2 2" xfId="30250"/>
    <cellStyle name="Normal 2 2 4 2 2 2 5 3" xfId="22104"/>
    <cellStyle name="Normal 2 2 4 2 2 2 6" xfId="8655"/>
    <cellStyle name="Normal 2 2 4 2 2 2 6 2" xfId="24951"/>
    <cellStyle name="Normal 2 2 4 2 2 2 7" xfId="16805"/>
    <cellStyle name="Normal 2 2 4 2 2 3" xfId="870"/>
    <cellStyle name="Normal 2 2 4 2 2 3 2" xfId="2280"/>
    <cellStyle name="Normal 2 2 4 2 2 3 2 2" xfId="4806"/>
    <cellStyle name="Normal 2 2 4 2 2 3 2 2 2" xfId="12952"/>
    <cellStyle name="Normal 2 2 4 2 2 3 2 2 2 2" xfId="29248"/>
    <cellStyle name="Normal 2 2 4 2 2 3 2 2 3" xfId="21102"/>
    <cellStyle name="Normal 2 2 4 2 2 3 2 3" xfId="7579"/>
    <cellStyle name="Normal 2 2 4 2 2 3 2 3 2" xfId="15725"/>
    <cellStyle name="Normal 2 2 4 2 2 3 2 3 2 2" xfId="32021"/>
    <cellStyle name="Normal 2 2 4 2 2 3 2 3 3" xfId="23875"/>
    <cellStyle name="Normal 2 2 4 2 2 3 2 4" xfId="10426"/>
    <cellStyle name="Normal 2 2 4 2 2 3 2 4 2" xfId="26722"/>
    <cellStyle name="Normal 2 2 4 2 2 3 2 5" xfId="18576"/>
    <cellStyle name="Normal 2 2 4 2 2 3 3" xfId="3588"/>
    <cellStyle name="Normal 2 2 4 2 2 3 3 2" xfId="11734"/>
    <cellStyle name="Normal 2 2 4 2 2 3 3 2 2" xfId="28030"/>
    <cellStyle name="Normal 2 2 4 2 2 3 3 3" xfId="19884"/>
    <cellStyle name="Normal 2 2 4 2 2 3 4" xfId="6169"/>
    <cellStyle name="Normal 2 2 4 2 2 3 4 2" xfId="14315"/>
    <cellStyle name="Normal 2 2 4 2 2 3 4 2 2" xfId="30611"/>
    <cellStyle name="Normal 2 2 4 2 2 3 4 3" xfId="22465"/>
    <cellStyle name="Normal 2 2 4 2 2 3 5" xfId="9016"/>
    <cellStyle name="Normal 2 2 4 2 2 3 5 2" xfId="25312"/>
    <cellStyle name="Normal 2 2 4 2 2 3 6" xfId="17166"/>
    <cellStyle name="Normal 2 2 4 2 2 4" xfId="1575"/>
    <cellStyle name="Normal 2 2 4 2 2 4 2" xfId="4197"/>
    <cellStyle name="Normal 2 2 4 2 2 4 2 2" xfId="12343"/>
    <cellStyle name="Normal 2 2 4 2 2 4 2 2 2" xfId="28639"/>
    <cellStyle name="Normal 2 2 4 2 2 4 2 3" xfId="20493"/>
    <cellStyle name="Normal 2 2 4 2 2 4 3" xfId="6874"/>
    <cellStyle name="Normal 2 2 4 2 2 4 3 2" xfId="15020"/>
    <cellStyle name="Normal 2 2 4 2 2 4 3 2 2" xfId="31316"/>
    <cellStyle name="Normal 2 2 4 2 2 4 3 3" xfId="23170"/>
    <cellStyle name="Normal 2 2 4 2 2 4 4" xfId="9721"/>
    <cellStyle name="Normal 2 2 4 2 2 4 4 2" xfId="26017"/>
    <cellStyle name="Normal 2 2 4 2 2 4 5" xfId="17871"/>
    <cellStyle name="Normal 2 2 4 2 2 5" xfId="2979"/>
    <cellStyle name="Normal 2 2 4 2 2 5 2" xfId="11125"/>
    <cellStyle name="Normal 2 2 4 2 2 5 2 2" xfId="27421"/>
    <cellStyle name="Normal 2 2 4 2 2 5 3" xfId="19275"/>
    <cellStyle name="Normal 2 2 4 2 2 6" xfId="5464"/>
    <cellStyle name="Normal 2 2 4 2 2 6 2" xfId="13610"/>
    <cellStyle name="Normal 2 2 4 2 2 6 2 2" xfId="29906"/>
    <cellStyle name="Normal 2 2 4 2 2 6 3" xfId="21760"/>
    <cellStyle name="Normal 2 2 4 2 2 7" xfId="8311"/>
    <cellStyle name="Normal 2 2 4 2 2 7 2" xfId="24607"/>
    <cellStyle name="Normal 2 2 4 2 2 8" xfId="16461"/>
    <cellStyle name="Normal 2 2 4 2 3" xfId="242"/>
    <cellStyle name="Normal 2 2 4 2 3 2" xfId="586"/>
    <cellStyle name="Normal 2 2 4 2 3 2 2" xfId="1292"/>
    <cellStyle name="Normal 2 2 4 2 3 2 2 2" xfId="2702"/>
    <cellStyle name="Normal 2 2 4 2 3 2 2 2 2" xfId="5176"/>
    <cellStyle name="Normal 2 2 4 2 3 2 2 2 2 2" xfId="13322"/>
    <cellStyle name="Normal 2 2 4 2 3 2 2 2 2 2 2" xfId="29618"/>
    <cellStyle name="Normal 2 2 4 2 3 2 2 2 2 3" xfId="21472"/>
    <cellStyle name="Normal 2 2 4 2 3 2 2 2 3" xfId="8001"/>
    <cellStyle name="Normal 2 2 4 2 3 2 2 2 3 2" xfId="16147"/>
    <cellStyle name="Normal 2 2 4 2 3 2 2 2 3 2 2" xfId="32443"/>
    <cellStyle name="Normal 2 2 4 2 3 2 2 2 3 3" xfId="24297"/>
    <cellStyle name="Normal 2 2 4 2 3 2 2 2 4" xfId="10848"/>
    <cellStyle name="Normal 2 2 4 2 3 2 2 2 4 2" xfId="27144"/>
    <cellStyle name="Normal 2 2 4 2 3 2 2 2 5" xfId="18998"/>
    <cellStyle name="Normal 2 2 4 2 3 2 2 3" xfId="3958"/>
    <cellStyle name="Normal 2 2 4 2 3 2 2 3 2" xfId="12104"/>
    <cellStyle name="Normal 2 2 4 2 3 2 2 3 2 2" xfId="28400"/>
    <cellStyle name="Normal 2 2 4 2 3 2 2 3 3" xfId="20254"/>
    <cellStyle name="Normal 2 2 4 2 3 2 2 4" xfId="6591"/>
    <cellStyle name="Normal 2 2 4 2 3 2 2 4 2" xfId="14737"/>
    <cellStyle name="Normal 2 2 4 2 3 2 2 4 2 2" xfId="31033"/>
    <cellStyle name="Normal 2 2 4 2 3 2 2 4 3" xfId="22887"/>
    <cellStyle name="Normal 2 2 4 2 3 2 2 5" xfId="9438"/>
    <cellStyle name="Normal 2 2 4 2 3 2 2 5 2" xfId="25734"/>
    <cellStyle name="Normal 2 2 4 2 3 2 2 6" xfId="17588"/>
    <cellStyle name="Normal 2 2 4 2 3 2 3" xfId="1997"/>
    <cellStyle name="Normal 2 2 4 2 3 2 3 2" xfId="4567"/>
    <cellStyle name="Normal 2 2 4 2 3 2 3 2 2" xfId="12713"/>
    <cellStyle name="Normal 2 2 4 2 3 2 3 2 2 2" xfId="29009"/>
    <cellStyle name="Normal 2 2 4 2 3 2 3 2 3" xfId="20863"/>
    <cellStyle name="Normal 2 2 4 2 3 2 3 3" xfId="7296"/>
    <cellStyle name="Normal 2 2 4 2 3 2 3 3 2" xfId="15442"/>
    <cellStyle name="Normal 2 2 4 2 3 2 3 3 2 2" xfId="31738"/>
    <cellStyle name="Normal 2 2 4 2 3 2 3 3 3" xfId="23592"/>
    <cellStyle name="Normal 2 2 4 2 3 2 3 4" xfId="10143"/>
    <cellStyle name="Normal 2 2 4 2 3 2 3 4 2" xfId="26439"/>
    <cellStyle name="Normal 2 2 4 2 3 2 3 5" xfId="18293"/>
    <cellStyle name="Normal 2 2 4 2 3 2 4" xfId="3349"/>
    <cellStyle name="Normal 2 2 4 2 3 2 4 2" xfId="11495"/>
    <cellStyle name="Normal 2 2 4 2 3 2 4 2 2" xfId="27791"/>
    <cellStyle name="Normal 2 2 4 2 3 2 4 3" xfId="19645"/>
    <cellStyle name="Normal 2 2 4 2 3 2 5" xfId="5886"/>
    <cellStyle name="Normal 2 2 4 2 3 2 5 2" xfId="14032"/>
    <cellStyle name="Normal 2 2 4 2 3 2 5 2 2" xfId="30328"/>
    <cellStyle name="Normal 2 2 4 2 3 2 5 3" xfId="22182"/>
    <cellStyle name="Normal 2 2 4 2 3 2 6" xfId="8733"/>
    <cellStyle name="Normal 2 2 4 2 3 2 6 2" xfId="25029"/>
    <cellStyle name="Normal 2 2 4 2 3 2 7" xfId="16883"/>
    <cellStyle name="Normal 2 2 4 2 3 3" xfId="948"/>
    <cellStyle name="Normal 2 2 4 2 3 3 2" xfId="2358"/>
    <cellStyle name="Normal 2 2 4 2 3 3 2 2" xfId="4880"/>
    <cellStyle name="Normal 2 2 4 2 3 3 2 2 2" xfId="13026"/>
    <cellStyle name="Normal 2 2 4 2 3 3 2 2 2 2" xfId="29322"/>
    <cellStyle name="Normal 2 2 4 2 3 3 2 2 3" xfId="21176"/>
    <cellStyle name="Normal 2 2 4 2 3 3 2 3" xfId="7657"/>
    <cellStyle name="Normal 2 2 4 2 3 3 2 3 2" xfId="15803"/>
    <cellStyle name="Normal 2 2 4 2 3 3 2 3 2 2" xfId="32099"/>
    <cellStyle name="Normal 2 2 4 2 3 3 2 3 3" xfId="23953"/>
    <cellStyle name="Normal 2 2 4 2 3 3 2 4" xfId="10504"/>
    <cellStyle name="Normal 2 2 4 2 3 3 2 4 2" xfId="26800"/>
    <cellStyle name="Normal 2 2 4 2 3 3 2 5" xfId="18654"/>
    <cellStyle name="Normal 2 2 4 2 3 3 3" xfId="3662"/>
    <cellStyle name="Normal 2 2 4 2 3 3 3 2" xfId="11808"/>
    <cellStyle name="Normal 2 2 4 2 3 3 3 2 2" xfId="28104"/>
    <cellStyle name="Normal 2 2 4 2 3 3 3 3" xfId="19958"/>
    <cellStyle name="Normal 2 2 4 2 3 3 4" xfId="6247"/>
    <cellStyle name="Normal 2 2 4 2 3 3 4 2" xfId="14393"/>
    <cellStyle name="Normal 2 2 4 2 3 3 4 2 2" xfId="30689"/>
    <cellStyle name="Normal 2 2 4 2 3 3 4 3" xfId="22543"/>
    <cellStyle name="Normal 2 2 4 2 3 3 5" xfId="9094"/>
    <cellStyle name="Normal 2 2 4 2 3 3 5 2" xfId="25390"/>
    <cellStyle name="Normal 2 2 4 2 3 3 6" xfId="17244"/>
    <cellStyle name="Normal 2 2 4 2 3 4" xfId="1653"/>
    <cellStyle name="Normal 2 2 4 2 3 4 2" xfId="4271"/>
    <cellStyle name="Normal 2 2 4 2 3 4 2 2" xfId="12417"/>
    <cellStyle name="Normal 2 2 4 2 3 4 2 2 2" xfId="28713"/>
    <cellStyle name="Normal 2 2 4 2 3 4 2 3" xfId="20567"/>
    <cellStyle name="Normal 2 2 4 2 3 4 3" xfId="6952"/>
    <cellStyle name="Normal 2 2 4 2 3 4 3 2" xfId="15098"/>
    <cellStyle name="Normal 2 2 4 2 3 4 3 2 2" xfId="31394"/>
    <cellStyle name="Normal 2 2 4 2 3 4 3 3" xfId="23248"/>
    <cellStyle name="Normal 2 2 4 2 3 4 4" xfId="9799"/>
    <cellStyle name="Normal 2 2 4 2 3 4 4 2" xfId="26095"/>
    <cellStyle name="Normal 2 2 4 2 3 4 5" xfId="17949"/>
    <cellStyle name="Normal 2 2 4 2 3 5" xfId="3053"/>
    <cellStyle name="Normal 2 2 4 2 3 5 2" xfId="11199"/>
    <cellStyle name="Normal 2 2 4 2 3 5 2 2" xfId="27495"/>
    <cellStyle name="Normal 2 2 4 2 3 5 3" xfId="19349"/>
    <cellStyle name="Normal 2 2 4 2 3 6" xfId="5542"/>
    <cellStyle name="Normal 2 2 4 2 3 6 2" xfId="13688"/>
    <cellStyle name="Normal 2 2 4 2 3 6 2 2" xfId="29984"/>
    <cellStyle name="Normal 2 2 4 2 3 6 3" xfId="21838"/>
    <cellStyle name="Normal 2 2 4 2 3 7" xfId="8389"/>
    <cellStyle name="Normal 2 2 4 2 3 7 2" xfId="24685"/>
    <cellStyle name="Normal 2 2 4 2 3 8" xfId="16539"/>
    <cellStyle name="Normal 2 2 4 2 4" xfId="328"/>
    <cellStyle name="Normal 2 2 4 2 4 2" xfId="672"/>
    <cellStyle name="Normal 2 2 4 2 4 2 2" xfId="1378"/>
    <cellStyle name="Normal 2 2 4 2 4 2 2 2" xfId="2788"/>
    <cellStyle name="Normal 2 2 4 2 4 2 2 2 2" xfId="5250"/>
    <cellStyle name="Normal 2 2 4 2 4 2 2 2 2 2" xfId="13396"/>
    <cellStyle name="Normal 2 2 4 2 4 2 2 2 2 2 2" xfId="29692"/>
    <cellStyle name="Normal 2 2 4 2 4 2 2 2 2 3" xfId="21546"/>
    <cellStyle name="Normal 2 2 4 2 4 2 2 2 3" xfId="8087"/>
    <cellStyle name="Normal 2 2 4 2 4 2 2 2 3 2" xfId="16233"/>
    <cellStyle name="Normal 2 2 4 2 4 2 2 2 3 2 2" xfId="32529"/>
    <cellStyle name="Normal 2 2 4 2 4 2 2 2 3 3" xfId="24383"/>
    <cellStyle name="Normal 2 2 4 2 4 2 2 2 4" xfId="10934"/>
    <cellStyle name="Normal 2 2 4 2 4 2 2 2 4 2" xfId="27230"/>
    <cellStyle name="Normal 2 2 4 2 4 2 2 2 5" xfId="19084"/>
    <cellStyle name="Normal 2 2 4 2 4 2 2 3" xfId="4032"/>
    <cellStyle name="Normal 2 2 4 2 4 2 2 3 2" xfId="12178"/>
    <cellStyle name="Normal 2 2 4 2 4 2 2 3 2 2" xfId="28474"/>
    <cellStyle name="Normal 2 2 4 2 4 2 2 3 3" xfId="20328"/>
    <cellStyle name="Normal 2 2 4 2 4 2 2 4" xfId="6677"/>
    <cellStyle name="Normal 2 2 4 2 4 2 2 4 2" xfId="14823"/>
    <cellStyle name="Normal 2 2 4 2 4 2 2 4 2 2" xfId="31119"/>
    <cellStyle name="Normal 2 2 4 2 4 2 2 4 3" xfId="22973"/>
    <cellStyle name="Normal 2 2 4 2 4 2 2 5" xfId="9524"/>
    <cellStyle name="Normal 2 2 4 2 4 2 2 5 2" xfId="25820"/>
    <cellStyle name="Normal 2 2 4 2 4 2 2 6" xfId="17674"/>
    <cellStyle name="Normal 2 2 4 2 4 2 3" xfId="2083"/>
    <cellStyle name="Normal 2 2 4 2 4 2 3 2" xfId="4641"/>
    <cellStyle name="Normal 2 2 4 2 4 2 3 2 2" xfId="12787"/>
    <cellStyle name="Normal 2 2 4 2 4 2 3 2 2 2" xfId="29083"/>
    <cellStyle name="Normal 2 2 4 2 4 2 3 2 3" xfId="20937"/>
    <cellStyle name="Normal 2 2 4 2 4 2 3 3" xfId="7382"/>
    <cellStyle name="Normal 2 2 4 2 4 2 3 3 2" xfId="15528"/>
    <cellStyle name="Normal 2 2 4 2 4 2 3 3 2 2" xfId="31824"/>
    <cellStyle name="Normal 2 2 4 2 4 2 3 3 3" xfId="23678"/>
    <cellStyle name="Normal 2 2 4 2 4 2 3 4" xfId="10229"/>
    <cellStyle name="Normal 2 2 4 2 4 2 3 4 2" xfId="26525"/>
    <cellStyle name="Normal 2 2 4 2 4 2 3 5" xfId="18379"/>
    <cellStyle name="Normal 2 2 4 2 4 2 4" xfId="3423"/>
    <cellStyle name="Normal 2 2 4 2 4 2 4 2" xfId="11569"/>
    <cellStyle name="Normal 2 2 4 2 4 2 4 2 2" xfId="27865"/>
    <cellStyle name="Normal 2 2 4 2 4 2 4 3" xfId="19719"/>
    <cellStyle name="Normal 2 2 4 2 4 2 5" xfId="5972"/>
    <cellStyle name="Normal 2 2 4 2 4 2 5 2" xfId="14118"/>
    <cellStyle name="Normal 2 2 4 2 4 2 5 2 2" xfId="30414"/>
    <cellStyle name="Normal 2 2 4 2 4 2 5 3" xfId="22268"/>
    <cellStyle name="Normal 2 2 4 2 4 2 6" xfId="8819"/>
    <cellStyle name="Normal 2 2 4 2 4 2 6 2" xfId="25115"/>
    <cellStyle name="Normal 2 2 4 2 4 2 7" xfId="16969"/>
    <cellStyle name="Normal 2 2 4 2 4 3" xfId="1034"/>
    <cellStyle name="Normal 2 2 4 2 4 3 2" xfId="2444"/>
    <cellStyle name="Normal 2 2 4 2 4 3 2 2" xfId="4954"/>
    <cellStyle name="Normal 2 2 4 2 4 3 2 2 2" xfId="13100"/>
    <cellStyle name="Normal 2 2 4 2 4 3 2 2 2 2" xfId="29396"/>
    <cellStyle name="Normal 2 2 4 2 4 3 2 2 3" xfId="21250"/>
    <cellStyle name="Normal 2 2 4 2 4 3 2 3" xfId="7743"/>
    <cellStyle name="Normal 2 2 4 2 4 3 2 3 2" xfId="15889"/>
    <cellStyle name="Normal 2 2 4 2 4 3 2 3 2 2" xfId="32185"/>
    <cellStyle name="Normal 2 2 4 2 4 3 2 3 3" xfId="24039"/>
    <cellStyle name="Normal 2 2 4 2 4 3 2 4" xfId="10590"/>
    <cellStyle name="Normal 2 2 4 2 4 3 2 4 2" xfId="26886"/>
    <cellStyle name="Normal 2 2 4 2 4 3 2 5" xfId="18740"/>
    <cellStyle name="Normal 2 2 4 2 4 3 3" xfId="3736"/>
    <cellStyle name="Normal 2 2 4 2 4 3 3 2" xfId="11882"/>
    <cellStyle name="Normal 2 2 4 2 4 3 3 2 2" xfId="28178"/>
    <cellStyle name="Normal 2 2 4 2 4 3 3 3" xfId="20032"/>
    <cellStyle name="Normal 2 2 4 2 4 3 4" xfId="6333"/>
    <cellStyle name="Normal 2 2 4 2 4 3 4 2" xfId="14479"/>
    <cellStyle name="Normal 2 2 4 2 4 3 4 2 2" xfId="30775"/>
    <cellStyle name="Normal 2 2 4 2 4 3 4 3" xfId="22629"/>
    <cellStyle name="Normal 2 2 4 2 4 3 5" xfId="9180"/>
    <cellStyle name="Normal 2 2 4 2 4 3 5 2" xfId="25476"/>
    <cellStyle name="Normal 2 2 4 2 4 3 6" xfId="17330"/>
    <cellStyle name="Normal 2 2 4 2 4 4" xfId="1739"/>
    <cellStyle name="Normal 2 2 4 2 4 4 2" xfId="4345"/>
    <cellStyle name="Normal 2 2 4 2 4 4 2 2" xfId="12491"/>
    <cellStyle name="Normal 2 2 4 2 4 4 2 2 2" xfId="28787"/>
    <cellStyle name="Normal 2 2 4 2 4 4 2 3" xfId="20641"/>
    <cellStyle name="Normal 2 2 4 2 4 4 3" xfId="7038"/>
    <cellStyle name="Normal 2 2 4 2 4 4 3 2" xfId="15184"/>
    <cellStyle name="Normal 2 2 4 2 4 4 3 2 2" xfId="31480"/>
    <cellStyle name="Normal 2 2 4 2 4 4 3 3" xfId="23334"/>
    <cellStyle name="Normal 2 2 4 2 4 4 4" xfId="9885"/>
    <cellStyle name="Normal 2 2 4 2 4 4 4 2" xfId="26181"/>
    <cellStyle name="Normal 2 2 4 2 4 4 5" xfId="18035"/>
    <cellStyle name="Normal 2 2 4 2 4 5" xfId="3127"/>
    <cellStyle name="Normal 2 2 4 2 4 5 2" xfId="11273"/>
    <cellStyle name="Normal 2 2 4 2 4 5 2 2" xfId="27569"/>
    <cellStyle name="Normal 2 2 4 2 4 5 3" xfId="19423"/>
    <cellStyle name="Normal 2 2 4 2 4 6" xfId="5628"/>
    <cellStyle name="Normal 2 2 4 2 4 6 2" xfId="13774"/>
    <cellStyle name="Normal 2 2 4 2 4 6 2 2" xfId="30070"/>
    <cellStyle name="Normal 2 2 4 2 4 6 3" xfId="21924"/>
    <cellStyle name="Normal 2 2 4 2 4 7" xfId="8475"/>
    <cellStyle name="Normal 2 2 4 2 4 7 2" xfId="24771"/>
    <cellStyle name="Normal 2 2 4 2 4 8" xfId="16625"/>
    <cellStyle name="Normal 2 2 4 2 5" xfId="418"/>
    <cellStyle name="Normal 2 2 4 2 5 2" xfId="1124"/>
    <cellStyle name="Normal 2 2 4 2 5 2 2" xfId="2534"/>
    <cellStyle name="Normal 2 2 4 2 5 2 2 2" xfId="5028"/>
    <cellStyle name="Normal 2 2 4 2 5 2 2 2 2" xfId="13174"/>
    <cellStyle name="Normal 2 2 4 2 5 2 2 2 2 2" xfId="29470"/>
    <cellStyle name="Normal 2 2 4 2 5 2 2 2 3" xfId="21324"/>
    <cellStyle name="Normal 2 2 4 2 5 2 2 3" xfId="7833"/>
    <cellStyle name="Normal 2 2 4 2 5 2 2 3 2" xfId="15979"/>
    <cellStyle name="Normal 2 2 4 2 5 2 2 3 2 2" xfId="32275"/>
    <cellStyle name="Normal 2 2 4 2 5 2 2 3 3" xfId="24129"/>
    <cellStyle name="Normal 2 2 4 2 5 2 2 4" xfId="10680"/>
    <cellStyle name="Normal 2 2 4 2 5 2 2 4 2" xfId="26976"/>
    <cellStyle name="Normal 2 2 4 2 5 2 2 5" xfId="18830"/>
    <cellStyle name="Normal 2 2 4 2 5 2 3" xfId="3810"/>
    <cellStyle name="Normal 2 2 4 2 5 2 3 2" xfId="11956"/>
    <cellStyle name="Normal 2 2 4 2 5 2 3 2 2" xfId="28252"/>
    <cellStyle name="Normal 2 2 4 2 5 2 3 3" xfId="20106"/>
    <cellStyle name="Normal 2 2 4 2 5 2 4" xfId="6423"/>
    <cellStyle name="Normal 2 2 4 2 5 2 4 2" xfId="14569"/>
    <cellStyle name="Normal 2 2 4 2 5 2 4 2 2" xfId="30865"/>
    <cellStyle name="Normal 2 2 4 2 5 2 4 3" xfId="22719"/>
    <cellStyle name="Normal 2 2 4 2 5 2 5" xfId="9270"/>
    <cellStyle name="Normal 2 2 4 2 5 2 5 2" xfId="25566"/>
    <cellStyle name="Normal 2 2 4 2 5 2 6" xfId="17420"/>
    <cellStyle name="Normal 2 2 4 2 5 3" xfId="1829"/>
    <cellStyle name="Normal 2 2 4 2 5 3 2" xfId="4419"/>
    <cellStyle name="Normal 2 2 4 2 5 3 2 2" xfId="12565"/>
    <cellStyle name="Normal 2 2 4 2 5 3 2 2 2" xfId="28861"/>
    <cellStyle name="Normal 2 2 4 2 5 3 2 3" xfId="20715"/>
    <cellStyle name="Normal 2 2 4 2 5 3 3" xfId="7128"/>
    <cellStyle name="Normal 2 2 4 2 5 3 3 2" xfId="15274"/>
    <cellStyle name="Normal 2 2 4 2 5 3 3 2 2" xfId="31570"/>
    <cellStyle name="Normal 2 2 4 2 5 3 3 3" xfId="23424"/>
    <cellStyle name="Normal 2 2 4 2 5 3 4" xfId="9975"/>
    <cellStyle name="Normal 2 2 4 2 5 3 4 2" xfId="26271"/>
    <cellStyle name="Normal 2 2 4 2 5 3 5" xfId="18125"/>
    <cellStyle name="Normal 2 2 4 2 5 4" xfId="3201"/>
    <cellStyle name="Normal 2 2 4 2 5 4 2" xfId="11347"/>
    <cellStyle name="Normal 2 2 4 2 5 4 2 2" xfId="27643"/>
    <cellStyle name="Normal 2 2 4 2 5 4 3" xfId="19497"/>
    <cellStyle name="Normal 2 2 4 2 5 5" xfId="5718"/>
    <cellStyle name="Normal 2 2 4 2 5 5 2" xfId="13864"/>
    <cellStyle name="Normal 2 2 4 2 5 5 2 2" xfId="30160"/>
    <cellStyle name="Normal 2 2 4 2 5 5 3" xfId="22014"/>
    <cellStyle name="Normal 2 2 4 2 5 6" xfId="8565"/>
    <cellStyle name="Normal 2 2 4 2 5 6 2" xfId="24861"/>
    <cellStyle name="Normal 2 2 4 2 5 7" xfId="16715"/>
    <cellStyle name="Normal 2 2 4 2 6" xfId="780"/>
    <cellStyle name="Normal 2 2 4 2 6 2" xfId="2190"/>
    <cellStyle name="Normal 2 2 4 2 6 2 2" xfId="4732"/>
    <cellStyle name="Normal 2 2 4 2 6 2 2 2" xfId="12878"/>
    <cellStyle name="Normal 2 2 4 2 6 2 2 2 2" xfId="29174"/>
    <cellStyle name="Normal 2 2 4 2 6 2 2 3" xfId="21028"/>
    <cellStyle name="Normal 2 2 4 2 6 2 3" xfId="7489"/>
    <cellStyle name="Normal 2 2 4 2 6 2 3 2" xfId="15635"/>
    <cellStyle name="Normal 2 2 4 2 6 2 3 2 2" xfId="31931"/>
    <cellStyle name="Normal 2 2 4 2 6 2 3 3" xfId="23785"/>
    <cellStyle name="Normal 2 2 4 2 6 2 4" xfId="10336"/>
    <cellStyle name="Normal 2 2 4 2 6 2 4 2" xfId="26632"/>
    <cellStyle name="Normal 2 2 4 2 6 2 5" xfId="18486"/>
    <cellStyle name="Normal 2 2 4 2 6 3" xfId="3514"/>
    <cellStyle name="Normal 2 2 4 2 6 3 2" xfId="11660"/>
    <cellStyle name="Normal 2 2 4 2 6 3 2 2" xfId="27956"/>
    <cellStyle name="Normal 2 2 4 2 6 3 3" xfId="19810"/>
    <cellStyle name="Normal 2 2 4 2 6 4" xfId="6079"/>
    <cellStyle name="Normal 2 2 4 2 6 4 2" xfId="14225"/>
    <cellStyle name="Normal 2 2 4 2 6 4 2 2" xfId="30521"/>
    <cellStyle name="Normal 2 2 4 2 6 4 3" xfId="22375"/>
    <cellStyle name="Normal 2 2 4 2 6 5" xfId="8926"/>
    <cellStyle name="Normal 2 2 4 2 6 5 2" xfId="25222"/>
    <cellStyle name="Normal 2 2 4 2 6 6" xfId="17076"/>
    <cellStyle name="Normal 2 2 4 2 7" xfId="1485"/>
    <cellStyle name="Normal 2 2 4 2 7 2" xfId="4123"/>
    <cellStyle name="Normal 2 2 4 2 7 2 2" xfId="12269"/>
    <cellStyle name="Normal 2 2 4 2 7 2 2 2" xfId="28565"/>
    <cellStyle name="Normal 2 2 4 2 7 2 3" xfId="20419"/>
    <cellStyle name="Normal 2 2 4 2 7 3" xfId="6784"/>
    <cellStyle name="Normal 2 2 4 2 7 3 2" xfId="14930"/>
    <cellStyle name="Normal 2 2 4 2 7 3 2 2" xfId="31226"/>
    <cellStyle name="Normal 2 2 4 2 7 3 3" xfId="23080"/>
    <cellStyle name="Normal 2 2 4 2 7 4" xfId="9631"/>
    <cellStyle name="Normal 2 2 4 2 7 4 2" xfId="25927"/>
    <cellStyle name="Normal 2 2 4 2 7 5" xfId="17781"/>
    <cellStyle name="Normal 2 2 4 2 8" xfId="2905"/>
    <cellStyle name="Normal 2 2 4 2 8 2" xfId="11051"/>
    <cellStyle name="Normal 2 2 4 2 8 2 2" xfId="27347"/>
    <cellStyle name="Normal 2 2 4 2 8 3" xfId="19201"/>
    <cellStyle name="Normal 2 2 4 2 9" xfId="5374"/>
    <cellStyle name="Normal 2 2 4 2 9 2" xfId="13520"/>
    <cellStyle name="Normal 2 2 4 2 9 2 2" xfId="29816"/>
    <cellStyle name="Normal 2 2 4 2 9 3" xfId="21670"/>
    <cellStyle name="Normal 2 2 4 3" xfId="120"/>
    <cellStyle name="Normal 2 2 4 3 2" xfId="464"/>
    <cellStyle name="Normal 2 2 4 3 2 2" xfId="1170"/>
    <cellStyle name="Normal 2 2 4 3 2 2 2" xfId="2580"/>
    <cellStyle name="Normal 2 2 4 3 2 2 2 2" xfId="5066"/>
    <cellStyle name="Normal 2 2 4 3 2 2 2 2 2" xfId="13212"/>
    <cellStyle name="Normal 2 2 4 3 2 2 2 2 2 2" xfId="29508"/>
    <cellStyle name="Normal 2 2 4 3 2 2 2 2 3" xfId="21362"/>
    <cellStyle name="Normal 2 2 4 3 2 2 2 3" xfId="7879"/>
    <cellStyle name="Normal 2 2 4 3 2 2 2 3 2" xfId="16025"/>
    <cellStyle name="Normal 2 2 4 3 2 2 2 3 2 2" xfId="32321"/>
    <cellStyle name="Normal 2 2 4 3 2 2 2 3 3" xfId="24175"/>
    <cellStyle name="Normal 2 2 4 3 2 2 2 4" xfId="10726"/>
    <cellStyle name="Normal 2 2 4 3 2 2 2 4 2" xfId="27022"/>
    <cellStyle name="Normal 2 2 4 3 2 2 2 5" xfId="18876"/>
    <cellStyle name="Normal 2 2 4 3 2 2 3" xfId="3848"/>
    <cellStyle name="Normal 2 2 4 3 2 2 3 2" xfId="11994"/>
    <cellStyle name="Normal 2 2 4 3 2 2 3 2 2" xfId="28290"/>
    <cellStyle name="Normal 2 2 4 3 2 2 3 3" xfId="20144"/>
    <cellStyle name="Normal 2 2 4 3 2 2 4" xfId="6469"/>
    <cellStyle name="Normal 2 2 4 3 2 2 4 2" xfId="14615"/>
    <cellStyle name="Normal 2 2 4 3 2 2 4 2 2" xfId="30911"/>
    <cellStyle name="Normal 2 2 4 3 2 2 4 3" xfId="22765"/>
    <cellStyle name="Normal 2 2 4 3 2 2 5" xfId="9316"/>
    <cellStyle name="Normal 2 2 4 3 2 2 5 2" xfId="25612"/>
    <cellStyle name="Normal 2 2 4 3 2 2 6" xfId="17466"/>
    <cellStyle name="Normal 2 2 4 3 2 3" xfId="1875"/>
    <cellStyle name="Normal 2 2 4 3 2 3 2" xfId="4457"/>
    <cellStyle name="Normal 2 2 4 3 2 3 2 2" xfId="12603"/>
    <cellStyle name="Normal 2 2 4 3 2 3 2 2 2" xfId="28899"/>
    <cellStyle name="Normal 2 2 4 3 2 3 2 3" xfId="20753"/>
    <cellStyle name="Normal 2 2 4 3 2 3 3" xfId="7174"/>
    <cellStyle name="Normal 2 2 4 3 2 3 3 2" xfId="15320"/>
    <cellStyle name="Normal 2 2 4 3 2 3 3 2 2" xfId="31616"/>
    <cellStyle name="Normal 2 2 4 3 2 3 3 3" xfId="23470"/>
    <cellStyle name="Normal 2 2 4 3 2 3 4" xfId="10021"/>
    <cellStyle name="Normal 2 2 4 3 2 3 4 2" xfId="26317"/>
    <cellStyle name="Normal 2 2 4 3 2 3 5" xfId="18171"/>
    <cellStyle name="Normal 2 2 4 3 2 4" xfId="3239"/>
    <cellStyle name="Normal 2 2 4 3 2 4 2" xfId="11385"/>
    <cellStyle name="Normal 2 2 4 3 2 4 2 2" xfId="27681"/>
    <cellStyle name="Normal 2 2 4 3 2 4 3" xfId="19535"/>
    <cellStyle name="Normal 2 2 4 3 2 5" xfId="5764"/>
    <cellStyle name="Normal 2 2 4 3 2 5 2" xfId="13910"/>
    <cellStyle name="Normal 2 2 4 3 2 5 2 2" xfId="30206"/>
    <cellStyle name="Normal 2 2 4 3 2 5 3" xfId="22060"/>
    <cellStyle name="Normal 2 2 4 3 2 6" xfId="8611"/>
    <cellStyle name="Normal 2 2 4 3 2 6 2" xfId="24907"/>
    <cellStyle name="Normal 2 2 4 3 2 7" xfId="16761"/>
    <cellStyle name="Normal 2 2 4 3 3" xfId="826"/>
    <cellStyle name="Normal 2 2 4 3 3 2" xfId="2236"/>
    <cellStyle name="Normal 2 2 4 3 3 2 2" xfId="4770"/>
    <cellStyle name="Normal 2 2 4 3 3 2 2 2" xfId="12916"/>
    <cellStyle name="Normal 2 2 4 3 3 2 2 2 2" xfId="29212"/>
    <cellStyle name="Normal 2 2 4 3 3 2 2 3" xfId="21066"/>
    <cellStyle name="Normal 2 2 4 3 3 2 3" xfId="7535"/>
    <cellStyle name="Normal 2 2 4 3 3 2 3 2" xfId="15681"/>
    <cellStyle name="Normal 2 2 4 3 3 2 3 2 2" xfId="31977"/>
    <cellStyle name="Normal 2 2 4 3 3 2 3 3" xfId="23831"/>
    <cellStyle name="Normal 2 2 4 3 3 2 4" xfId="10382"/>
    <cellStyle name="Normal 2 2 4 3 3 2 4 2" xfId="26678"/>
    <cellStyle name="Normal 2 2 4 3 3 2 5" xfId="18532"/>
    <cellStyle name="Normal 2 2 4 3 3 3" xfId="3552"/>
    <cellStyle name="Normal 2 2 4 3 3 3 2" xfId="11698"/>
    <cellStyle name="Normal 2 2 4 3 3 3 2 2" xfId="27994"/>
    <cellStyle name="Normal 2 2 4 3 3 3 3" xfId="19848"/>
    <cellStyle name="Normal 2 2 4 3 3 4" xfId="6125"/>
    <cellStyle name="Normal 2 2 4 3 3 4 2" xfId="14271"/>
    <cellStyle name="Normal 2 2 4 3 3 4 2 2" xfId="30567"/>
    <cellStyle name="Normal 2 2 4 3 3 4 3" xfId="22421"/>
    <cellStyle name="Normal 2 2 4 3 3 5" xfId="8972"/>
    <cellStyle name="Normal 2 2 4 3 3 5 2" xfId="25268"/>
    <cellStyle name="Normal 2 2 4 3 3 6" xfId="17122"/>
    <cellStyle name="Normal 2 2 4 3 4" xfId="1531"/>
    <cellStyle name="Normal 2 2 4 3 4 2" xfId="4161"/>
    <cellStyle name="Normal 2 2 4 3 4 2 2" xfId="12307"/>
    <cellStyle name="Normal 2 2 4 3 4 2 2 2" xfId="28603"/>
    <cellStyle name="Normal 2 2 4 3 4 2 3" xfId="20457"/>
    <cellStyle name="Normal 2 2 4 3 4 3" xfId="6830"/>
    <cellStyle name="Normal 2 2 4 3 4 3 2" xfId="14976"/>
    <cellStyle name="Normal 2 2 4 3 4 3 2 2" xfId="31272"/>
    <cellStyle name="Normal 2 2 4 3 4 3 3" xfId="23126"/>
    <cellStyle name="Normal 2 2 4 3 4 4" xfId="9677"/>
    <cellStyle name="Normal 2 2 4 3 4 4 2" xfId="25973"/>
    <cellStyle name="Normal 2 2 4 3 4 5" xfId="17827"/>
    <cellStyle name="Normal 2 2 4 3 5" xfId="2943"/>
    <cellStyle name="Normal 2 2 4 3 5 2" xfId="11089"/>
    <cellStyle name="Normal 2 2 4 3 5 2 2" xfId="27385"/>
    <cellStyle name="Normal 2 2 4 3 5 3" xfId="19239"/>
    <cellStyle name="Normal 2 2 4 3 6" xfId="5420"/>
    <cellStyle name="Normal 2 2 4 3 6 2" xfId="13566"/>
    <cellStyle name="Normal 2 2 4 3 6 2 2" xfId="29862"/>
    <cellStyle name="Normal 2 2 4 3 6 3" xfId="21716"/>
    <cellStyle name="Normal 2 2 4 3 7" xfId="8267"/>
    <cellStyle name="Normal 2 2 4 3 7 2" xfId="24563"/>
    <cellStyle name="Normal 2 2 4 3 8" xfId="16417"/>
    <cellStyle name="Normal 2 2 4 4" xfId="206"/>
    <cellStyle name="Normal 2 2 4 4 2" xfId="550"/>
    <cellStyle name="Normal 2 2 4 4 2 2" xfId="1256"/>
    <cellStyle name="Normal 2 2 4 4 2 2 2" xfId="2666"/>
    <cellStyle name="Normal 2 2 4 4 2 2 2 2" xfId="5140"/>
    <cellStyle name="Normal 2 2 4 4 2 2 2 2 2" xfId="13286"/>
    <cellStyle name="Normal 2 2 4 4 2 2 2 2 2 2" xfId="29582"/>
    <cellStyle name="Normal 2 2 4 4 2 2 2 2 3" xfId="21436"/>
    <cellStyle name="Normal 2 2 4 4 2 2 2 3" xfId="7965"/>
    <cellStyle name="Normal 2 2 4 4 2 2 2 3 2" xfId="16111"/>
    <cellStyle name="Normal 2 2 4 4 2 2 2 3 2 2" xfId="32407"/>
    <cellStyle name="Normal 2 2 4 4 2 2 2 3 3" xfId="24261"/>
    <cellStyle name="Normal 2 2 4 4 2 2 2 4" xfId="10812"/>
    <cellStyle name="Normal 2 2 4 4 2 2 2 4 2" xfId="27108"/>
    <cellStyle name="Normal 2 2 4 4 2 2 2 5" xfId="18962"/>
    <cellStyle name="Normal 2 2 4 4 2 2 3" xfId="3922"/>
    <cellStyle name="Normal 2 2 4 4 2 2 3 2" xfId="12068"/>
    <cellStyle name="Normal 2 2 4 4 2 2 3 2 2" xfId="28364"/>
    <cellStyle name="Normal 2 2 4 4 2 2 3 3" xfId="20218"/>
    <cellStyle name="Normal 2 2 4 4 2 2 4" xfId="6555"/>
    <cellStyle name="Normal 2 2 4 4 2 2 4 2" xfId="14701"/>
    <cellStyle name="Normal 2 2 4 4 2 2 4 2 2" xfId="30997"/>
    <cellStyle name="Normal 2 2 4 4 2 2 4 3" xfId="22851"/>
    <cellStyle name="Normal 2 2 4 4 2 2 5" xfId="9402"/>
    <cellStyle name="Normal 2 2 4 4 2 2 5 2" xfId="25698"/>
    <cellStyle name="Normal 2 2 4 4 2 2 6" xfId="17552"/>
    <cellStyle name="Normal 2 2 4 4 2 3" xfId="1961"/>
    <cellStyle name="Normal 2 2 4 4 2 3 2" xfId="4531"/>
    <cellStyle name="Normal 2 2 4 4 2 3 2 2" xfId="12677"/>
    <cellStyle name="Normal 2 2 4 4 2 3 2 2 2" xfId="28973"/>
    <cellStyle name="Normal 2 2 4 4 2 3 2 3" xfId="20827"/>
    <cellStyle name="Normal 2 2 4 4 2 3 3" xfId="7260"/>
    <cellStyle name="Normal 2 2 4 4 2 3 3 2" xfId="15406"/>
    <cellStyle name="Normal 2 2 4 4 2 3 3 2 2" xfId="31702"/>
    <cellStyle name="Normal 2 2 4 4 2 3 3 3" xfId="23556"/>
    <cellStyle name="Normal 2 2 4 4 2 3 4" xfId="10107"/>
    <cellStyle name="Normal 2 2 4 4 2 3 4 2" xfId="26403"/>
    <cellStyle name="Normal 2 2 4 4 2 3 5" xfId="18257"/>
    <cellStyle name="Normal 2 2 4 4 2 4" xfId="3313"/>
    <cellStyle name="Normal 2 2 4 4 2 4 2" xfId="11459"/>
    <cellStyle name="Normal 2 2 4 4 2 4 2 2" xfId="27755"/>
    <cellStyle name="Normal 2 2 4 4 2 4 3" xfId="19609"/>
    <cellStyle name="Normal 2 2 4 4 2 5" xfId="5850"/>
    <cellStyle name="Normal 2 2 4 4 2 5 2" xfId="13996"/>
    <cellStyle name="Normal 2 2 4 4 2 5 2 2" xfId="30292"/>
    <cellStyle name="Normal 2 2 4 4 2 5 3" xfId="22146"/>
    <cellStyle name="Normal 2 2 4 4 2 6" xfId="8697"/>
    <cellStyle name="Normal 2 2 4 4 2 6 2" xfId="24993"/>
    <cellStyle name="Normal 2 2 4 4 2 7" xfId="16847"/>
    <cellStyle name="Normal 2 2 4 4 3" xfId="912"/>
    <cellStyle name="Normal 2 2 4 4 3 2" xfId="2322"/>
    <cellStyle name="Normal 2 2 4 4 3 2 2" xfId="4844"/>
    <cellStyle name="Normal 2 2 4 4 3 2 2 2" xfId="12990"/>
    <cellStyle name="Normal 2 2 4 4 3 2 2 2 2" xfId="29286"/>
    <cellStyle name="Normal 2 2 4 4 3 2 2 3" xfId="21140"/>
    <cellStyle name="Normal 2 2 4 4 3 2 3" xfId="7621"/>
    <cellStyle name="Normal 2 2 4 4 3 2 3 2" xfId="15767"/>
    <cellStyle name="Normal 2 2 4 4 3 2 3 2 2" xfId="32063"/>
    <cellStyle name="Normal 2 2 4 4 3 2 3 3" xfId="23917"/>
    <cellStyle name="Normal 2 2 4 4 3 2 4" xfId="10468"/>
    <cellStyle name="Normal 2 2 4 4 3 2 4 2" xfId="26764"/>
    <cellStyle name="Normal 2 2 4 4 3 2 5" xfId="18618"/>
    <cellStyle name="Normal 2 2 4 4 3 3" xfId="3626"/>
    <cellStyle name="Normal 2 2 4 4 3 3 2" xfId="11772"/>
    <cellStyle name="Normal 2 2 4 4 3 3 2 2" xfId="28068"/>
    <cellStyle name="Normal 2 2 4 4 3 3 3" xfId="19922"/>
    <cellStyle name="Normal 2 2 4 4 3 4" xfId="6211"/>
    <cellStyle name="Normal 2 2 4 4 3 4 2" xfId="14357"/>
    <cellStyle name="Normal 2 2 4 4 3 4 2 2" xfId="30653"/>
    <cellStyle name="Normal 2 2 4 4 3 4 3" xfId="22507"/>
    <cellStyle name="Normal 2 2 4 4 3 5" xfId="9058"/>
    <cellStyle name="Normal 2 2 4 4 3 5 2" xfId="25354"/>
    <cellStyle name="Normal 2 2 4 4 3 6" xfId="17208"/>
    <cellStyle name="Normal 2 2 4 4 4" xfId="1617"/>
    <cellStyle name="Normal 2 2 4 4 4 2" xfId="4235"/>
    <cellStyle name="Normal 2 2 4 4 4 2 2" xfId="12381"/>
    <cellStyle name="Normal 2 2 4 4 4 2 2 2" xfId="28677"/>
    <cellStyle name="Normal 2 2 4 4 4 2 3" xfId="20531"/>
    <cellStyle name="Normal 2 2 4 4 4 3" xfId="6916"/>
    <cellStyle name="Normal 2 2 4 4 4 3 2" xfId="15062"/>
    <cellStyle name="Normal 2 2 4 4 4 3 2 2" xfId="31358"/>
    <cellStyle name="Normal 2 2 4 4 4 3 3" xfId="23212"/>
    <cellStyle name="Normal 2 2 4 4 4 4" xfId="9763"/>
    <cellStyle name="Normal 2 2 4 4 4 4 2" xfId="26059"/>
    <cellStyle name="Normal 2 2 4 4 4 5" xfId="17913"/>
    <cellStyle name="Normal 2 2 4 4 5" xfId="3017"/>
    <cellStyle name="Normal 2 2 4 4 5 2" xfId="11163"/>
    <cellStyle name="Normal 2 2 4 4 5 2 2" xfId="27459"/>
    <cellStyle name="Normal 2 2 4 4 5 3" xfId="19313"/>
    <cellStyle name="Normal 2 2 4 4 6" xfId="5506"/>
    <cellStyle name="Normal 2 2 4 4 6 2" xfId="13652"/>
    <cellStyle name="Normal 2 2 4 4 6 2 2" xfId="29948"/>
    <cellStyle name="Normal 2 2 4 4 6 3" xfId="21802"/>
    <cellStyle name="Normal 2 2 4 4 7" xfId="8353"/>
    <cellStyle name="Normal 2 2 4 4 7 2" xfId="24649"/>
    <cellStyle name="Normal 2 2 4 4 8" xfId="16503"/>
    <cellStyle name="Normal 2 2 4 5" xfId="284"/>
    <cellStyle name="Normal 2 2 4 5 2" xfId="628"/>
    <cellStyle name="Normal 2 2 4 5 2 2" xfId="1334"/>
    <cellStyle name="Normal 2 2 4 5 2 2 2" xfId="2744"/>
    <cellStyle name="Normal 2 2 4 5 2 2 2 2" xfId="5214"/>
    <cellStyle name="Normal 2 2 4 5 2 2 2 2 2" xfId="13360"/>
    <cellStyle name="Normal 2 2 4 5 2 2 2 2 2 2" xfId="29656"/>
    <cellStyle name="Normal 2 2 4 5 2 2 2 2 3" xfId="21510"/>
    <cellStyle name="Normal 2 2 4 5 2 2 2 3" xfId="8043"/>
    <cellStyle name="Normal 2 2 4 5 2 2 2 3 2" xfId="16189"/>
    <cellStyle name="Normal 2 2 4 5 2 2 2 3 2 2" xfId="32485"/>
    <cellStyle name="Normal 2 2 4 5 2 2 2 3 3" xfId="24339"/>
    <cellStyle name="Normal 2 2 4 5 2 2 2 4" xfId="10890"/>
    <cellStyle name="Normal 2 2 4 5 2 2 2 4 2" xfId="27186"/>
    <cellStyle name="Normal 2 2 4 5 2 2 2 5" xfId="19040"/>
    <cellStyle name="Normal 2 2 4 5 2 2 3" xfId="3996"/>
    <cellStyle name="Normal 2 2 4 5 2 2 3 2" xfId="12142"/>
    <cellStyle name="Normal 2 2 4 5 2 2 3 2 2" xfId="28438"/>
    <cellStyle name="Normal 2 2 4 5 2 2 3 3" xfId="20292"/>
    <cellStyle name="Normal 2 2 4 5 2 2 4" xfId="6633"/>
    <cellStyle name="Normal 2 2 4 5 2 2 4 2" xfId="14779"/>
    <cellStyle name="Normal 2 2 4 5 2 2 4 2 2" xfId="31075"/>
    <cellStyle name="Normal 2 2 4 5 2 2 4 3" xfId="22929"/>
    <cellStyle name="Normal 2 2 4 5 2 2 5" xfId="9480"/>
    <cellStyle name="Normal 2 2 4 5 2 2 5 2" xfId="25776"/>
    <cellStyle name="Normal 2 2 4 5 2 2 6" xfId="17630"/>
    <cellStyle name="Normal 2 2 4 5 2 3" xfId="2039"/>
    <cellStyle name="Normal 2 2 4 5 2 3 2" xfId="4605"/>
    <cellStyle name="Normal 2 2 4 5 2 3 2 2" xfId="12751"/>
    <cellStyle name="Normal 2 2 4 5 2 3 2 2 2" xfId="29047"/>
    <cellStyle name="Normal 2 2 4 5 2 3 2 3" xfId="20901"/>
    <cellStyle name="Normal 2 2 4 5 2 3 3" xfId="7338"/>
    <cellStyle name="Normal 2 2 4 5 2 3 3 2" xfId="15484"/>
    <cellStyle name="Normal 2 2 4 5 2 3 3 2 2" xfId="31780"/>
    <cellStyle name="Normal 2 2 4 5 2 3 3 3" xfId="23634"/>
    <cellStyle name="Normal 2 2 4 5 2 3 4" xfId="10185"/>
    <cellStyle name="Normal 2 2 4 5 2 3 4 2" xfId="26481"/>
    <cellStyle name="Normal 2 2 4 5 2 3 5" xfId="18335"/>
    <cellStyle name="Normal 2 2 4 5 2 4" xfId="3387"/>
    <cellStyle name="Normal 2 2 4 5 2 4 2" xfId="11533"/>
    <cellStyle name="Normal 2 2 4 5 2 4 2 2" xfId="27829"/>
    <cellStyle name="Normal 2 2 4 5 2 4 3" xfId="19683"/>
    <cellStyle name="Normal 2 2 4 5 2 5" xfId="5928"/>
    <cellStyle name="Normal 2 2 4 5 2 5 2" xfId="14074"/>
    <cellStyle name="Normal 2 2 4 5 2 5 2 2" xfId="30370"/>
    <cellStyle name="Normal 2 2 4 5 2 5 3" xfId="22224"/>
    <cellStyle name="Normal 2 2 4 5 2 6" xfId="8775"/>
    <cellStyle name="Normal 2 2 4 5 2 6 2" xfId="25071"/>
    <cellStyle name="Normal 2 2 4 5 2 7" xfId="16925"/>
    <cellStyle name="Normal 2 2 4 5 3" xfId="990"/>
    <cellStyle name="Normal 2 2 4 5 3 2" xfId="2400"/>
    <cellStyle name="Normal 2 2 4 5 3 2 2" xfId="4918"/>
    <cellStyle name="Normal 2 2 4 5 3 2 2 2" xfId="13064"/>
    <cellStyle name="Normal 2 2 4 5 3 2 2 2 2" xfId="29360"/>
    <cellStyle name="Normal 2 2 4 5 3 2 2 3" xfId="21214"/>
    <cellStyle name="Normal 2 2 4 5 3 2 3" xfId="7699"/>
    <cellStyle name="Normal 2 2 4 5 3 2 3 2" xfId="15845"/>
    <cellStyle name="Normal 2 2 4 5 3 2 3 2 2" xfId="32141"/>
    <cellStyle name="Normal 2 2 4 5 3 2 3 3" xfId="23995"/>
    <cellStyle name="Normal 2 2 4 5 3 2 4" xfId="10546"/>
    <cellStyle name="Normal 2 2 4 5 3 2 4 2" xfId="26842"/>
    <cellStyle name="Normal 2 2 4 5 3 2 5" xfId="18696"/>
    <cellStyle name="Normal 2 2 4 5 3 3" xfId="3700"/>
    <cellStyle name="Normal 2 2 4 5 3 3 2" xfId="11846"/>
    <cellStyle name="Normal 2 2 4 5 3 3 2 2" xfId="28142"/>
    <cellStyle name="Normal 2 2 4 5 3 3 3" xfId="19996"/>
    <cellStyle name="Normal 2 2 4 5 3 4" xfId="6289"/>
    <cellStyle name="Normal 2 2 4 5 3 4 2" xfId="14435"/>
    <cellStyle name="Normal 2 2 4 5 3 4 2 2" xfId="30731"/>
    <cellStyle name="Normal 2 2 4 5 3 4 3" xfId="22585"/>
    <cellStyle name="Normal 2 2 4 5 3 5" xfId="9136"/>
    <cellStyle name="Normal 2 2 4 5 3 5 2" xfId="25432"/>
    <cellStyle name="Normal 2 2 4 5 3 6" xfId="17286"/>
    <cellStyle name="Normal 2 2 4 5 4" xfId="1695"/>
    <cellStyle name="Normal 2 2 4 5 4 2" xfId="4309"/>
    <cellStyle name="Normal 2 2 4 5 4 2 2" xfId="12455"/>
    <cellStyle name="Normal 2 2 4 5 4 2 2 2" xfId="28751"/>
    <cellStyle name="Normal 2 2 4 5 4 2 3" xfId="20605"/>
    <cellStyle name="Normal 2 2 4 5 4 3" xfId="6994"/>
    <cellStyle name="Normal 2 2 4 5 4 3 2" xfId="15140"/>
    <cellStyle name="Normal 2 2 4 5 4 3 2 2" xfId="31436"/>
    <cellStyle name="Normal 2 2 4 5 4 3 3" xfId="23290"/>
    <cellStyle name="Normal 2 2 4 5 4 4" xfId="9841"/>
    <cellStyle name="Normal 2 2 4 5 4 4 2" xfId="26137"/>
    <cellStyle name="Normal 2 2 4 5 4 5" xfId="17991"/>
    <cellStyle name="Normal 2 2 4 5 5" xfId="3091"/>
    <cellStyle name="Normal 2 2 4 5 5 2" xfId="11237"/>
    <cellStyle name="Normal 2 2 4 5 5 2 2" xfId="27533"/>
    <cellStyle name="Normal 2 2 4 5 5 3" xfId="19387"/>
    <cellStyle name="Normal 2 2 4 5 6" xfId="5584"/>
    <cellStyle name="Normal 2 2 4 5 6 2" xfId="13730"/>
    <cellStyle name="Normal 2 2 4 5 6 2 2" xfId="30026"/>
    <cellStyle name="Normal 2 2 4 5 6 3" xfId="21880"/>
    <cellStyle name="Normal 2 2 4 5 7" xfId="8431"/>
    <cellStyle name="Normal 2 2 4 5 7 2" xfId="24727"/>
    <cellStyle name="Normal 2 2 4 5 8" xfId="16581"/>
    <cellStyle name="Normal 2 2 4 6" xfId="374"/>
    <cellStyle name="Normal 2 2 4 6 2" xfId="1080"/>
    <cellStyle name="Normal 2 2 4 6 2 2" xfId="2490"/>
    <cellStyle name="Normal 2 2 4 6 2 2 2" xfId="4992"/>
    <cellStyle name="Normal 2 2 4 6 2 2 2 2" xfId="13138"/>
    <cellStyle name="Normal 2 2 4 6 2 2 2 2 2" xfId="29434"/>
    <cellStyle name="Normal 2 2 4 6 2 2 2 3" xfId="21288"/>
    <cellStyle name="Normal 2 2 4 6 2 2 3" xfId="7789"/>
    <cellStyle name="Normal 2 2 4 6 2 2 3 2" xfId="15935"/>
    <cellStyle name="Normal 2 2 4 6 2 2 3 2 2" xfId="32231"/>
    <cellStyle name="Normal 2 2 4 6 2 2 3 3" xfId="24085"/>
    <cellStyle name="Normal 2 2 4 6 2 2 4" xfId="10636"/>
    <cellStyle name="Normal 2 2 4 6 2 2 4 2" xfId="26932"/>
    <cellStyle name="Normal 2 2 4 6 2 2 5" xfId="18786"/>
    <cellStyle name="Normal 2 2 4 6 2 3" xfId="3774"/>
    <cellStyle name="Normal 2 2 4 6 2 3 2" xfId="11920"/>
    <cellStyle name="Normal 2 2 4 6 2 3 2 2" xfId="28216"/>
    <cellStyle name="Normal 2 2 4 6 2 3 3" xfId="20070"/>
    <cellStyle name="Normal 2 2 4 6 2 4" xfId="6379"/>
    <cellStyle name="Normal 2 2 4 6 2 4 2" xfId="14525"/>
    <cellStyle name="Normal 2 2 4 6 2 4 2 2" xfId="30821"/>
    <cellStyle name="Normal 2 2 4 6 2 4 3" xfId="22675"/>
    <cellStyle name="Normal 2 2 4 6 2 5" xfId="9226"/>
    <cellStyle name="Normal 2 2 4 6 2 5 2" xfId="25522"/>
    <cellStyle name="Normal 2 2 4 6 2 6" xfId="17376"/>
    <cellStyle name="Normal 2 2 4 6 3" xfId="1785"/>
    <cellStyle name="Normal 2 2 4 6 3 2" xfId="4383"/>
    <cellStyle name="Normal 2 2 4 6 3 2 2" xfId="12529"/>
    <cellStyle name="Normal 2 2 4 6 3 2 2 2" xfId="28825"/>
    <cellStyle name="Normal 2 2 4 6 3 2 3" xfId="20679"/>
    <cellStyle name="Normal 2 2 4 6 3 3" xfId="7084"/>
    <cellStyle name="Normal 2 2 4 6 3 3 2" xfId="15230"/>
    <cellStyle name="Normal 2 2 4 6 3 3 2 2" xfId="31526"/>
    <cellStyle name="Normal 2 2 4 6 3 3 3" xfId="23380"/>
    <cellStyle name="Normal 2 2 4 6 3 4" xfId="9931"/>
    <cellStyle name="Normal 2 2 4 6 3 4 2" xfId="26227"/>
    <cellStyle name="Normal 2 2 4 6 3 5" xfId="18081"/>
    <cellStyle name="Normal 2 2 4 6 4" xfId="3165"/>
    <cellStyle name="Normal 2 2 4 6 4 2" xfId="11311"/>
    <cellStyle name="Normal 2 2 4 6 4 2 2" xfId="27607"/>
    <cellStyle name="Normal 2 2 4 6 4 3" xfId="19461"/>
    <cellStyle name="Normal 2 2 4 6 5" xfId="5674"/>
    <cellStyle name="Normal 2 2 4 6 5 2" xfId="13820"/>
    <cellStyle name="Normal 2 2 4 6 5 2 2" xfId="30116"/>
    <cellStyle name="Normal 2 2 4 6 5 3" xfId="21970"/>
    <cellStyle name="Normal 2 2 4 6 6" xfId="8521"/>
    <cellStyle name="Normal 2 2 4 6 6 2" xfId="24817"/>
    <cellStyle name="Normal 2 2 4 6 7" xfId="16671"/>
    <cellStyle name="Normal 2 2 4 7" xfId="736"/>
    <cellStyle name="Normal 2 2 4 7 2" xfId="2146"/>
    <cellStyle name="Normal 2 2 4 7 2 2" xfId="4696"/>
    <cellStyle name="Normal 2 2 4 7 2 2 2" xfId="12842"/>
    <cellStyle name="Normal 2 2 4 7 2 2 2 2" xfId="29138"/>
    <cellStyle name="Normal 2 2 4 7 2 2 3" xfId="20992"/>
    <cellStyle name="Normal 2 2 4 7 2 3" xfId="7445"/>
    <cellStyle name="Normal 2 2 4 7 2 3 2" xfId="15591"/>
    <cellStyle name="Normal 2 2 4 7 2 3 2 2" xfId="31887"/>
    <cellStyle name="Normal 2 2 4 7 2 3 3" xfId="23741"/>
    <cellStyle name="Normal 2 2 4 7 2 4" xfId="10292"/>
    <cellStyle name="Normal 2 2 4 7 2 4 2" xfId="26588"/>
    <cellStyle name="Normal 2 2 4 7 2 5" xfId="18442"/>
    <cellStyle name="Normal 2 2 4 7 3" xfId="3478"/>
    <cellStyle name="Normal 2 2 4 7 3 2" xfId="11624"/>
    <cellStyle name="Normal 2 2 4 7 3 2 2" xfId="27920"/>
    <cellStyle name="Normal 2 2 4 7 3 3" xfId="19774"/>
    <cellStyle name="Normal 2 2 4 7 4" xfId="6035"/>
    <cellStyle name="Normal 2 2 4 7 4 2" xfId="14181"/>
    <cellStyle name="Normal 2 2 4 7 4 2 2" xfId="30477"/>
    <cellStyle name="Normal 2 2 4 7 4 3" xfId="22331"/>
    <cellStyle name="Normal 2 2 4 7 5" xfId="8882"/>
    <cellStyle name="Normal 2 2 4 7 5 2" xfId="25178"/>
    <cellStyle name="Normal 2 2 4 7 6" xfId="17032"/>
    <cellStyle name="Normal 2 2 4 8" xfId="1441"/>
    <cellStyle name="Normal 2 2 4 8 2" xfId="4087"/>
    <cellStyle name="Normal 2 2 4 8 2 2" xfId="12233"/>
    <cellStyle name="Normal 2 2 4 8 2 2 2" xfId="28529"/>
    <cellStyle name="Normal 2 2 4 8 2 3" xfId="20383"/>
    <cellStyle name="Normal 2 2 4 8 3" xfId="6740"/>
    <cellStyle name="Normal 2 2 4 8 3 2" xfId="14886"/>
    <cellStyle name="Normal 2 2 4 8 3 2 2" xfId="31182"/>
    <cellStyle name="Normal 2 2 4 8 3 3" xfId="23036"/>
    <cellStyle name="Normal 2 2 4 8 4" xfId="9587"/>
    <cellStyle name="Normal 2 2 4 8 4 2" xfId="25883"/>
    <cellStyle name="Normal 2 2 4 8 5" xfId="17737"/>
    <cellStyle name="Normal 2 2 4 9" xfId="2869"/>
    <cellStyle name="Normal 2 2 4 9 2" xfId="11015"/>
    <cellStyle name="Normal 2 2 4 9 2 2" xfId="27311"/>
    <cellStyle name="Normal 2 2 4 9 3" xfId="19165"/>
    <cellStyle name="Normal 2 2 5" xfId="52"/>
    <cellStyle name="Normal 2 2 5 10" xfId="8199"/>
    <cellStyle name="Normal 2 2 5 10 2" xfId="24495"/>
    <cellStyle name="Normal 2 2 5 11" xfId="16349"/>
    <cellStyle name="Normal 2 2 5 2" xfId="142"/>
    <cellStyle name="Normal 2 2 5 2 2" xfId="486"/>
    <cellStyle name="Normal 2 2 5 2 2 2" xfId="1192"/>
    <cellStyle name="Normal 2 2 5 2 2 2 2" xfId="2602"/>
    <cellStyle name="Normal 2 2 5 2 2 2 2 2" xfId="5084"/>
    <cellStyle name="Normal 2 2 5 2 2 2 2 2 2" xfId="13230"/>
    <cellStyle name="Normal 2 2 5 2 2 2 2 2 2 2" xfId="29526"/>
    <cellStyle name="Normal 2 2 5 2 2 2 2 2 3" xfId="21380"/>
    <cellStyle name="Normal 2 2 5 2 2 2 2 3" xfId="7901"/>
    <cellStyle name="Normal 2 2 5 2 2 2 2 3 2" xfId="16047"/>
    <cellStyle name="Normal 2 2 5 2 2 2 2 3 2 2" xfId="32343"/>
    <cellStyle name="Normal 2 2 5 2 2 2 2 3 3" xfId="24197"/>
    <cellStyle name="Normal 2 2 5 2 2 2 2 4" xfId="10748"/>
    <cellStyle name="Normal 2 2 5 2 2 2 2 4 2" xfId="27044"/>
    <cellStyle name="Normal 2 2 5 2 2 2 2 5" xfId="18898"/>
    <cellStyle name="Normal 2 2 5 2 2 2 3" xfId="3866"/>
    <cellStyle name="Normal 2 2 5 2 2 2 3 2" xfId="12012"/>
    <cellStyle name="Normal 2 2 5 2 2 2 3 2 2" xfId="28308"/>
    <cellStyle name="Normal 2 2 5 2 2 2 3 3" xfId="20162"/>
    <cellStyle name="Normal 2 2 5 2 2 2 4" xfId="6491"/>
    <cellStyle name="Normal 2 2 5 2 2 2 4 2" xfId="14637"/>
    <cellStyle name="Normal 2 2 5 2 2 2 4 2 2" xfId="30933"/>
    <cellStyle name="Normal 2 2 5 2 2 2 4 3" xfId="22787"/>
    <cellStyle name="Normal 2 2 5 2 2 2 5" xfId="9338"/>
    <cellStyle name="Normal 2 2 5 2 2 2 5 2" xfId="25634"/>
    <cellStyle name="Normal 2 2 5 2 2 2 6" xfId="17488"/>
    <cellStyle name="Normal 2 2 5 2 2 3" xfId="1897"/>
    <cellStyle name="Normal 2 2 5 2 2 3 2" xfId="4475"/>
    <cellStyle name="Normal 2 2 5 2 2 3 2 2" xfId="12621"/>
    <cellStyle name="Normal 2 2 5 2 2 3 2 2 2" xfId="28917"/>
    <cellStyle name="Normal 2 2 5 2 2 3 2 3" xfId="20771"/>
    <cellStyle name="Normal 2 2 5 2 2 3 3" xfId="7196"/>
    <cellStyle name="Normal 2 2 5 2 2 3 3 2" xfId="15342"/>
    <cellStyle name="Normal 2 2 5 2 2 3 3 2 2" xfId="31638"/>
    <cellStyle name="Normal 2 2 5 2 2 3 3 3" xfId="23492"/>
    <cellStyle name="Normal 2 2 5 2 2 3 4" xfId="10043"/>
    <cellStyle name="Normal 2 2 5 2 2 3 4 2" xfId="26339"/>
    <cellStyle name="Normal 2 2 5 2 2 3 5" xfId="18193"/>
    <cellStyle name="Normal 2 2 5 2 2 4" xfId="3257"/>
    <cellStyle name="Normal 2 2 5 2 2 4 2" xfId="11403"/>
    <cellStyle name="Normal 2 2 5 2 2 4 2 2" xfId="27699"/>
    <cellStyle name="Normal 2 2 5 2 2 4 3" xfId="19553"/>
    <cellStyle name="Normal 2 2 5 2 2 5" xfId="5786"/>
    <cellStyle name="Normal 2 2 5 2 2 5 2" xfId="13932"/>
    <cellStyle name="Normal 2 2 5 2 2 5 2 2" xfId="30228"/>
    <cellStyle name="Normal 2 2 5 2 2 5 3" xfId="22082"/>
    <cellStyle name="Normal 2 2 5 2 2 6" xfId="8633"/>
    <cellStyle name="Normal 2 2 5 2 2 6 2" xfId="24929"/>
    <cellStyle name="Normal 2 2 5 2 2 7" xfId="16783"/>
    <cellStyle name="Normal 2 2 5 2 3" xfId="848"/>
    <cellStyle name="Normal 2 2 5 2 3 2" xfId="2258"/>
    <cellStyle name="Normal 2 2 5 2 3 2 2" xfId="4788"/>
    <cellStyle name="Normal 2 2 5 2 3 2 2 2" xfId="12934"/>
    <cellStyle name="Normal 2 2 5 2 3 2 2 2 2" xfId="29230"/>
    <cellStyle name="Normal 2 2 5 2 3 2 2 3" xfId="21084"/>
    <cellStyle name="Normal 2 2 5 2 3 2 3" xfId="7557"/>
    <cellStyle name="Normal 2 2 5 2 3 2 3 2" xfId="15703"/>
    <cellStyle name="Normal 2 2 5 2 3 2 3 2 2" xfId="31999"/>
    <cellStyle name="Normal 2 2 5 2 3 2 3 3" xfId="23853"/>
    <cellStyle name="Normal 2 2 5 2 3 2 4" xfId="10404"/>
    <cellStyle name="Normal 2 2 5 2 3 2 4 2" xfId="26700"/>
    <cellStyle name="Normal 2 2 5 2 3 2 5" xfId="18554"/>
    <cellStyle name="Normal 2 2 5 2 3 3" xfId="3570"/>
    <cellStyle name="Normal 2 2 5 2 3 3 2" xfId="11716"/>
    <cellStyle name="Normal 2 2 5 2 3 3 2 2" xfId="28012"/>
    <cellStyle name="Normal 2 2 5 2 3 3 3" xfId="19866"/>
    <cellStyle name="Normal 2 2 5 2 3 4" xfId="6147"/>
    <cellStyle name="Normal 2 2 5 2 3 4 2" xfId="14293"/>
    <cellStyle name="Normal 2 2 5 2 3 4 2 2" xfId="30589"/>
    <cellStyle name="Normal 2 2 5 2 3 4 3" xfId="22443"/>
    <cellStyle name="Normal 2 2 5 2 3 5" xfId="8994"/>
    <cellStyle name="Normal 2 2 5 2 3 5 2" xfId="25290"/>
    <cellStyle name="Normal 2 2 5 2 3 6" xfId="17144"/>
    <cellStyle name="Normal 2 2 5 2 4" xfId="1553"/>
    <cellStyle name="Normal 2 2 5 2 4 2" xfId="4179"/>
    <cellStyle name="Normal 2 2 5 2 4 2 2" xfId="12325"/>
    <cellStyle name="Normal 2 2 5 2 4 2 2 2" xfId="28621"/>
    <cellStyle name="Normal 2 2 5 2 4 2 3" xfId="20475"/>
    <cellStyle name="Normal 2 2 5 2 4 3" xfId="6852"/>
    <cellStyle name="Normal 2 2 5 2 4 3 2" xfId="14998"/>
    <cellStyle name="Normal 2 2 5 2 4 3 2 2" xfId="31294"/>
    <cellStyle name="Normal 2 2 5 2 4 3 3" xfId="23148"/>
    <cellStyle name="Normal 2 2 5 2 4 4" xfId="9699"/>
    <cellStyle name="Normal 2 2 5 2 4 4 2" xfId="25995"/>
    <cellStyle name="Normal 2 2 5 2 4 5" xfId="17849"/>
    <cellStyle name="Normal 2 2 5 2 5" xfId="2961"/>
    <cellStyle name="Normal 2 2 5 2 5 2" xfId="11107"/>
    <cellStyle name="Normal 2 2 5 2 5 2 2" xfId="27403"/>
    <cellStyle name="Normal 2 2 5 2 5 3" xfId="19257"/>
    <cellStyle name="Normal 2 2 5 2 6" xfId="5442"/>
    <cellStyle name="Normal 2 2 5 2 6 2" xfId="13588"/>
    <cellStyle name="Normal 2 2 5 2 6 2 2" xfId="29884"/>
    <cellStyle name="Normal 2 2 5 2 6 3" xfId="21738"/>
    <cellStyle name="Normal 2 2 5 2 7" xfId="8289"/>
    <cellStyle name="Normal 2 2 5 2 7 2" xfId="24585"/>
    <cellStyle name="Normal 2 2 5 2 8" xfId="16439"/>
    <cellStyle name="Normal 2 2 5 3" xfId="224"/>
    <cellStyle name="Normal 2 2 5 3 2" xfId="568"/>
    <cellStyle name="Normal 2 2 5 3 2 2" xfId="1274"/>
    <cellStyle name="Normal 2 2 5 3 2 2 2" xfId="2684"/>
    <cellStyle name="Normal 2 2 5 3 2 2 2 2" xfId="5158"/>
    <cellStyle name="Normal 2 2 5 3 2 2 2 2 2" xfId="13304"/>
    <cellStyle name="Normal 2 2 5 3 2 2 2 2 2 2" xfId="29600"/>
    <cellStyle name="Normal 2 2 5 3 2 2 2 2 3" xfId="21454"/>
    <cellStyle name="Normal 2 2 5 3 2 2 2 3" xfId="7983"/>
    <cellStyle name="Normal 2 2 5 3 2 2 2 3 2" xfId="16129"/>
    <cellStyle name="Normal 2 2 5 3 2 2 2 3 2 2" xfId="32425"/>
    <cellStyle name="Normal 2 2 5 3 2 2 2 3 3" xfId="24279"/>
    <cellStyle name="Normal 2 2 5 3 2 2 2 4" xfId="10830"/>
    <cellStyle name="Normal 2 2 5 3 2 2 2 4 2" xfId="27126"/>
    <cellStyle name="Normal 2 2 5 3 2 2 2 5" xfId="18980"/>
    <cellStyle name="Normal 2 2 5 3 2 2 3" xfId="3940"/>
    <cellStyle name="Normal 2 2 5 3 2 2 3 2" xfId="12086"/>
    <cellStyle name="Normal 2 2 5 3 2 2 3 2 2" xfId="28382"/>
    <cellStyle name="Normal 2 2 5 3 2 2 3 3" xfId="20236"/>
    <cellStyle name="Normal 2 2 5 3 2 2 4" xfId="6573"/>
    <cellStyle name="Normal 2 2 5 3 2 2 4 2" xfId="14719"/>
    <cellStyle name="Normal 2 2 5 3 2 2 4 2 2" xfId="31015"/>
    <cellStyle name="Normal 2 2 5 3 2 2 4 3" xfId="22869"/>
    <cellStyle name="Normal 2 2 5 3 2 2 5" xfId="9420"/>
    <cellStyle name="Normal 2 2 5 3 2 2 5 2" xfId="25716"/>
    <cellStyle name="Normal 2 2 5 3 2 2 6" xfId="17570"/>
    <cellStyle name="Normal 2 2 5 3 2 3" xfId="1979"/>
    <cellStyle name="Normal 2 2 5 3 2 3 2" xfId="4549"/>
    <cellStyle name="Normal 2 2 5 3 2 3 2 2" xfId="12695"/>
    <cellStyle name="Normal 2 2 5 3 2 3 2 2 2" xfId="28991"/>
    <cellStyle name="Normal 2 2 5 3 2 3 2 3" xfId="20845"/>
    <cellStyle name="Normal 2 2 5 3 2 3 3" xfId="7278"/>
    <cellStyle name="Normal 2 2 5 3 2 3 3 2" xfId="15424"/>
    <cellStyle name="Normal 2 2 5 3 2 3 3 2 2" xfId="31720"/>
    <cellStyle name="Normal 2 2 5 3 2 3 3 3" xfId="23574"/>
    <cellStyle name="Normal 2 2 5 3 2 3 4" xfId="10125"/>
    <cellStyle name="Normal 2 2 5 3 2 3 4 2" xfId="26421"/>
    <cellStyle name="Normal 2 2 5 3 2 3 5" xfId="18275"/>
    <cellStyle name="Normal 2 2 5 3 2 4" xfId="3331"/>
    <cellStyle name="Normal 2 2 5 3 2 4 2" xfId="11477"/>
    <cellStyle name="Normal 2 2 5 3 2 4 2 2" xfId="27773"/>
    <cellStyle name="Normal 2 2 5 3 2 4 3" xfId="19627"/>
    <cellStyle name="Normal 2 2 5 3 2 5" xfId="5868"/>
    <cellStyle name="Normal 2 2 5 3 2 5 2" xfId="14014"/>
    <cellStyle name="Normal 2 2 5 3 2 5 2 2" xfId="30310"/>
    <cellStyle name="Normal 2 2 5 3 2 5 3" xfId="22164"/>
    <cellStyle name="Normal 2 2 5 3 2 6" xfId="8715"/>
    <cellStyle name="Normal 2 2 5 3 2 6 2" xfId="25011"/>
    <cellStyle name="Normal 2 2 5 3 2 7" xfId="16865"/>
    <cellStyle name="Normal 2 2 5 3 3" xfId="930"/>
    <cellStyle name="Normal 2 2 5 3 3 2" xfId="2340"/>
    <cellStyle name="Normal 2 2 5 3 3 2 2" xfId="4862"/>
    <cellStyle name="Normal 2 2 5 3 3 2 2 2" xfId="13008"/>
    <cellStyle name="Normal 2 2 5 3 3 2 2 2 2" xfId="29304"/>
    <cellStyle name="Normal 2 2 5 3 3 2 2 3" xfId="21158"/>
    <cellStyle name="Normal 2 2 5 3 3 2 3" xfId="7639"/>
    <cellStyle name="Normal 2 2 5 3 3 2 3 2" xfId="15785"/>
    <cellStyle name="Normal 2 2 5 3 3 2 3 2 2" xfId="32081"/>
    <cellStyle name="Normal 2 2 5 3 3 2 3 3" xfId="23935"/>
    <cellStyle name="Normal 2 2 5 3 3 2 4" xfId="10486"/>
    <cellStyle name="Normal 2 2 5 3 3 2 4 2" xfId="26782"/>
    <cellStyle name="Normal 2 2 5 3 3 2 5" xfId="18636"/>
    <cellStyle name="Normal 2 2 5 3 3 3" xfId="3644"/>
    <cellStyle name="Normal 2 2 5 3 3 3 2" xfId="11790"/>
    <cellStyle name="Normal 2 2 5 3 3 3 2 2" xfId="28086"/>
    <cellStyle name="Normal 2 2 5 3 3 3 3" xfId="19940"/>
    <cellStyle name="Normal 2 2 5 3 3 4" xfId="6229"/>
    <cellStyle name="Normal 2 2 5 3 3 4 2" xfId="14375"/>
    <cellStyle name="Normal 2 2 5 3 3 4 2 2" xfId="30671"/>
    <cellStyle name="Normal 2 2 5 3 3 4 3" xfId="22525"/>
    <cellStyle name="Normal 2 2 5 3 3 5" xfId="9076"/>
    <cellStyle name="Normal 2 2 5 3 3 5 2" xfId="25372"/>
    <cellStyle name="Normal 2 2 5 3 3 6" xfId="17226"/>
    <cellStyle name="Normal 2 2 5 3 4" xfId="1635"/>
    <cellStyle name="Normal 2 2 5 3 4 2" xfId="4253"/>
    <cellStyle name="Normal 2 2 5 3 4 2 2" xfId="12399"/>
    <cellStyle name="Normal 2 2 5 3 4 2 2 2" xfId="28695"/>
    <cellStyle name="Normal 2 2 5 3 4 2 3" xfId="20549"/>
    <cellStyle name="Normal 2 2 5 3 4 3" xfId="6934"/>
    <cellStyle name="Normal 2 2 5 3 4 3 2" xfId="15080"/>
    <cellStyle name="Normal 2 2 5 3 4 3 2 2" xfId="31376"/>
    <cellStyle name="Normal 2 2 5 3 4 3 3" xfId="23230"/>
    <cellStyle name="Normal 2 2 5 3 4 4" xfId="9781"/>
    <cellStyle name="Normal 2 2 5 3 4 4 2" xfId="26077"/>
    <cellStyle name="Normal 2 2 5 3 4 5" xfId="17931"/>
    <cellStyle name="Normal 2 2 5 3 5" xfId="3035"/>
    <cellStyle name="Normal 2 2 5 3 5 2" xfId="11181"/>
    <cellStyle name="Normal 2 2 5 3 5 2 2" xfId="27477"/>
    <cellStyle name="Normal 2 2 5 3 5 3" xfId="19331"/>
    <cellStyle name="Normal 2 2 5 3 6" xfId="5524"/>
    <cellStyle name="Normal 2 2 5 3 6 2" xfId="13670"/>
    <cellStyle name="Normal 2 2 5 3 6 2 2" xfId="29966"/>
    <cellStyle name="Normal 2 2 5 3 6 3" xfId="21820"/>
    <cellStyle name="Normal 2 2 5 3 7" xfId="8371"/>
    <cellStyle name="Normal 2 2 5 3 7 2" xfId="24667"/>
    <cellStyle name="Normal 2 2 5 3 8" xfId="16521"/>
    <cellStyle name="Normal 2 2 5 4" xfId="306"/>
    <cellStyle name="Normal 2 2 5 4 2" xfId="650"/>
    <cellStyle name="Normal 2 2 5 4 2 2" xfId="1356"/>
    <cellStyle name="Normal 2 2 5 4 2 2 2" xfId="2766"/>
    <cellStyle name="Normal 2 2 5 4 2 2 2 2" xfId="5232"/>
    <cellStyle name="Normal 2 2 5 4 2 2 2 2 2" xfId="13378"/>
    <cellStyle name="Normal 2 2 5 4 2 2 2 2 2 2" xfId="29674"/>
    <cellStyle name="Normal 2 2 5 4 2 2 2 2 3" xfId="21528"/>
    <cellStyle name="Normal 2 2 5 4 2 2 2 3" xfId="8065"/>
    <cellStyle name="Normal 2 2 5 4 2 2 2 3 2" xfId="16211"/>
    <cellStyle name="Normal 2 2 5 4 2 2 2 3 2 2" xfId="32507"/>
    <cellStyle name="Normal 2 2 5 4 2 2 2 3 3" xfId="24361"/>
    <cellStyle name="Normal 2 2 5 4 2 2 2 4" xfId="10912"/>
    <cellStyle name="Normal 2 2 5 4 2 2 2 4 2" xfId="27208"/>
    <cellStyle name="Normal 2 2 5 4 2 2 2 5" xfId="19062"/>
    <cellStyle name="Normal 2 2 5 4 2 2 3" xfId="4014"/>
    <cellStyle name="Normal 2 2 5 4 2 2 3 2" xfId="12160"/>
    <cellStyle name="Normal 2 2 5 4 2 2 3 2 2" xfId="28456"/>
    <cellStyle name="Normal 2 2 5 4 2 2 3 3" xfId="20310"/>
    <cellStyle name="Normal 2 2 5 4 2 2 4" xfId="6655"/>
    <cellStyle name="Normal 2 2 5 4 2 2 4 2" xfId="14801"/>
    <cellStyle name="Normal 2 2 5 4 2 2 4 2 2" xfId="31097"/>
    <cellStyle name="Normal 2 2 5 4 2 2 4 3" xfId="22951"/>
    <cellStyle name="Normal 2 2 5 4 2 2 5" xfId="9502"/>
    <cellStyle name="Normal 2 2 5 4 2 2 5 2" xfId="25798"/>
    <cellStyle name="Normal 2 2 5 4 2 2 6" xfId="17652"/>
    <cellStyle name="Normal 2 2 5 4 2 3" xfId="2061"/>
    <cellStyle name="Normal 2 2 5 4 2 3 2" xfId="4623"/>
    <cellStyle name="Normal 2 2 5 4 2 3 2 2" xfId="12769"/>
    <cellStyle name="Normal 2 2 5 4 2 3 2 2 2" xfId="29065"/>
    <cellStyle name="Normal 2 2 5 4 2 3 2 3" xfId="20919"/>
    <cellStyle name="Normal 2 2 5 4 2 3 3" xfId="7360"/>
    <cellStyle name="Normal 2 2 5 4 2 3 3 2" xfId="15506"/>
    <cellStyle name="Normal 2 2 5 4 2 3 3 2 2" xfId="31802"/>
    <cellStyle name="Normal 2 2 5 4 2 3 3 3" xfId="23656"/>
    <cellStyle name="Normal 2 2 5 4 2 3 4" xfId="10207"/>
    <cellStyle name="Normal 2 2 5 4 2 3 4 2" xfId="26503"/>
    <cellStyle name="Normal 2 2 5 4 2 3 5" xfId="18357"/>
    <cellStyle name="Normal 2 2 5 4 2 4" xfId="3405"/>
    <cellStyle name="Normal 2 2 5 4 2 4 2" xfId="11551"/>
    <cellStyle name="Normal 2 2 5 4 2 4 2 2" xfId="27847"/>
    <cellStyle name="Normal 2 2 5 4 2 4 3" xfId="19701"/>
    <cellStyle name="Normal 2 2 5 4 2 5" xfId="5950"/>
    <cellStyle name="Normal 2 2 5 4 2 5 2" xfId="14096"/>
    <cellStyle name="Normal 2 2 5 4 2 5 2 2" xfId="30392"/>
    <cellStyle name="Normal 2 2 5 4 2 5 3" xfId="22246"/>
    <cellStyle name="Normal 2 2 5 4 2 6" xfId="8797"/>
    <cellStyle name="Normal 2 2 5 4 2 6 2" xfId="25093"/>
    <cellStyle name="Normal 2 2 5 4 2 7" xfId="16947"/>
    <cellStyle name="Normal 2 2 5 4 3" xfId="1012"/>
    <cellStyle name="Normal 2 2 5 4 3 2" xfId="2422"/>
    <cellStyle name="Normal 2 2 5 4 3 2 2" xfId="4936"/>
    <cellStyle name="Normal 2 2 5 4 3 2 2 2" xfId="13082"/>
    <cellStyle name="Normal 2 2 5 4 3 2 2 2 2" xfId="29378"/>
    <cellStyle name="Normal 2 2 5 4 3 2 2 3" xfId="21232"/>
    <cellStyle name="Normal 2 2 5 4 3 2 3" xfId="7721"/>
    <cellStyle name="Normal 2 2 5 4 3 2 3 2" xfId="15867"/>
    <cellStyle name="Normal 2 2 5 4 3 2 3 2 2" xfId="32163"/>
    <cellStyle name="Normal 2 2 5 4 3 2 3 3" xfId="24017"/>
    <cellStyle name="Normal 2 2 5 4 3 2 4" xfId="10568"/>
    <cellStyle name="Normal 2 2 5 4 3 2 4 2" xfId="26864"/>
    <cellStyle name="Normal 2 2 5 4 3 2 5" xfId="18718"/>
    <cellStyle name="Normal 2 2 5 4 3 3" xfId="3718"/>
    <cellStyle name="Normal 2 2 5 4 3 3 2" xfId="11864"/>
    <cellStyle name="Normal 2 2 5 4 3 3 2 2" xfId="28160"/>
    <cellStyle name="Normal 2 2 5 4 3 3 3" xfId="20014"/>
    <cellStyle name="Normal 2 2 5 4 3 4" xfId="6311"/>
    <cellStyle name="Normal 2 2 5 4 3 4 2" xfId="14457"/>
    <cellStyle name="Normal 2 2 5 4 3 4 2 2" xfId="30753"/>
    <cellStyle name="Normal 2 2 5 4 3 4 3" xfId="22607"/>
    <cellStyle name="Normal 2 2 5 4 3 5" xfId="9158"/>
    <cellStyle name="Normal 2 2 5 4 3 5 2" xfId="25454"/>
    <cellStyle name="Normal 2 2 5 4 3 6" xfId="17308"/>
    <cellStyle name="Normal 2 2 5 4 4" xfId="1717"/>
    <cellStyle name="Normal 2 2 5 4 4 2" xfId="4327"/>
    <cellStyle name="Normal 2 2 5 4 4 2 2" xfId="12473"/>
    <cellStyle name="Normal 2 2 5 4 4 2 2 2" xfId="28769"/>
    <cellStyle name="Normal 2 2 5 4 4 2 3" xfId="20623"/>
    <cellStyle name="Normal 2 2 5 4 4 3" xfId="7016"/>
    <cellStyle name="Normal 2 2 5 4 4 3 2" xfId="15162"/>
    <cellStyle name="Normal 2 2 5 4 4 3 2 2" xfId="31458"/>
    <cellStyle name="Normal 2 2 5 4 4 3 3" xfId="23312"/>
    <cellStyle name="Normal 2 2 5 4 4 4" xfId="9863"/>
    <cellStyle name="Normal 2 2 5 4 4 4 2" xfId="26159"/>
    <cellStyle name="Normal 2 2 5 4 4 5" xfId="18013"/>
    <cellStyle name="Normal 2 2 5 4 5" xfId="3109"/>
    <cellStyle name="Normal 2 2 5 4 5 2" xfId="11255"/>
    <cellStyle name="Normal 2 2 5 4 5 2 2" xfId="27551"/>
    <cellStyle name="Normal 2 2 5 4 5 3" xfId="19405"/>
    <cellStyle name="Normal 2 2 5 4 6" xfId="5606"/>
    <cellStyle name="Normal 2 2 5 4 6 2" xfId="13752"/>
    <cellStyle name="Normal 2 2 5 4 6 2 2" xfId="30048"/>
    <cellStyle name="Normal 2 2 5 4 6 3" xfId="21902"/>
    <cellStyle name="Normal 2 2 5 4 7" xfId="8453"/>
    <cellStyle name="Normal 2 2 5 4 7 2" xfId="24749"/>
    <cellStyle name="Normal 2 2 5 4 8" xfId="16603"/>
    <cellStyle name="Normal 2 2 5 5" xfId="396"/>
    <cellStyle name="Normal 2 2 5 5 2" xfId="1102"/>
    <cellStyle name="Normal 2 2 5 5 2 2" xfId="2512"/>
    <cellStyle name="Normal 2 2 5 5 2 2 2" xfId="5010"/>
    <cellStyle name="Normal 2 2 5 5 2 2 2 2" xfId="13156"/>
    <cellStyle name="Normal 2 2 5 5 2 2 2 2 2" xfId="29452"/>
    <cellStyle name="Normal 2 2 5 5 2 2 2 3" xfId="21306"/>
    <cellStyle name="Normal 2 2 5 5 2 2 3" xfId="7811"/>
    <cellStyle name="Normal 2 2 5 5 2 2 3 2" xfId="15957"/>
    <cellStyle name="Normal 2 2 5 5 2 2 3 2 2" xfId="32253"/>
    <cellStyle name="Normal 2 2 5 5 2 2 3 3" xfId="24107"/>
    <cellStyle name="Normal 2 2 5 5 2 2 4" xfId="10658"/>
    <cellStyle name="Normal 2 2 5 5 2 2 4 2" xfId="26954"/>
    <cellStyle name="Normal 2 2 5 5 2 2 5" xfId="18808"/>
    <cellStyle name="Normal 2 2 5 5 2 3" xfId="3792"/>
    <cellStyle name="Normal 2 2 5 5 2 3 2" xfId="11938"/>
    <cellStyle name="Normal 2 2 5 5 2 3 2 2" xfId="28234"/>
    <cellStyle name="Normal 2 2 5 5 2 3 3" xfId="20088"/>
    <cellStyle name="Normal 2 2 5 5 2 4" xfId="6401"/>
    <cellStyle name="Normal 2 2 5 5 2 4 2" xfId="14547"/>
    <cellStyle name="Normal 2 2 5 5 2 4 2 2" xfId="30843"/>
    <cellStyle name="Normal 2 2 5 5 2 4 3" xfId="22697"/>
    <cellStyle name="Normal 2 2 5 5 2 5" xfId="9248"/>
    <cellStyle name="Normal 2 2 5 5 2 5 2" xfId="25544"/>
    <cellStyle name="Normal 2 2 5 5 2 6" xfId="17398"/>
    <cellStyle name="Normal 2 2 5 5 3" xfId="1807"/>
    <cellStyle name="Normal 2 2 5 5 3 2" xfId="4401"/>
    <cellStyle name="Normal 2 2 5 5 3 2 2" xfId="12547"/>
    <cellStyle name="Normal 2 2 5 5 3 2 2 2" xfId="28843"/>
    <cellStyle name="Normal 2 2 5 5 3 2 3" xfId="20697"/>
    <cellStyle name="Normal 2 2 5 5 3 3" xfId="7106"/>
    <cellStyle name="Normal 2 2 5 5 3 3 2" xfId="15252"/>
    <cellStyle name="Normal 2 2 5 5 3 3 2 2" xfId="31548"/>
    <cellStyle name="Normal 2 2 5 5 3 3 3" xfId="23402"/>
    <cellStyle name="Normal 2 2 5 5 3 4" xfId="9953"/>
    <cellStyle name="Normal 2 2 5 5 3 4 2" xfId="26249"/>
    <cellStyle name="Normal 2 2 5 5 3 5" xfId="18103"/>
    <cellStyle name="Normal 2 2 5 5 4" xfId="3183"/>
    <cellStyle name="Normal 2 2 5 5 4 2" xfId="11329"/>
    <cellStyle name="Normal 2 2 5 5 4 2 2" xfId="27625"/>
    <cellStyle name="Normal 2 2 5 5 4 3" xfId="19479"/>
    <cellStyle name="Normal 2 2 5 5 5" xfId="5696"/>
    <cellStyle name="Normal 2 2 5 5 5 2" xfId="13842"/>
    <cellStyle name="Normal 2 2 5 5 5 2 2" xfId="30138"/>
    <cellStyle name="Normal 2 2 5 5 5 3" xfId="21992"/>
    <cellStyle name="Normal 2 2 5 5 6" xfId="8543"/>
    <cellStyle name="Normal 2 2 5 5 6 2" xfId="24839"/>
    <cellStyle name="Normal 2 2 5 5 7" xfId="16693"/>
    <cellStyle name="Normal 2 2 5 6" xfId="758"/>
    <cellStyle name="Normal 2 2 5 6 2" xfId="2168"/>
    <cellStyle name="Normal 2 2 5 6 2 2" xfId="4714"/>
    <cellStyle name="Normal 2 2 5 6 2 2 2" xfId="12860"/>
    <cellStyle name="Normal 2 2 5 6 2 2 2 2" xfId="29156"/>
    <cellStyle name="Normal 2 2 5 6 2 2 3" xfId="21010"/>
    <cellStyle name="Normal 2 2 5 6 2 3" xfId="7467"/>
    <cellStyle name="Normal 2 2 5 6 2 3 2" xfId="15613"/>
    <cellStyle name="Normal 2 2 5 6 2 3 2 2" xfId="31909"/>
    <cellStyle name="Normal 2 2 5 6 2 3 3" xfId="23763"/>
    <cellStyle name="Normal 2 2 5 6 2 4" xfId="10314"/>
    <cellStyle name="Normal 2 2 5 6 2 4 2" xfId="26610"/>
    <cellStyle name="Normal 2 2 5 6 2 5" xfId="18464"/>
    <cellStyle name="Normal 2 2 5 6 3" xfId="3496"/>
    <cellStyle name="Normal 2 2 5 6 3 2" xfId="11642"/>
    <cellStyle name="Normal 2 2 5 6 3 2 2" xfId="27938"/>
    <cellStyle name="Normal 2 2 5 6 3 3" xfId="19792"/>
    <cellStyle name="Normal 2 2 5 6 4" xfId="6057"/>
    <cellStyle name="Normal 2 2 5 6 4 2" xfId="14203"/>
    <cellStyle name="Normal 2 2 5 6 4 2 2" xfId="30499"/>
    <cellStyle name="Normal 2 2 5 6 4 3" xfId="22353"/>
    <cellStyle name="Normal 2 2 5 6 5" xfId="8904"/>
    <cellStyle name="Normal 2 2 5 6 5 2" xfId="25200"/>
    <cellStyle name="Normal 2 2 5 6 6" xfId="17054"/>
    <cellStyle name="Normal 2 2 5 7" xfId="1463"/>
    <cellStyle name="Normal 2 2 5 7 2" xfId="4105"/>
    <cellStyle name="Normal 2 2 5 7 2 2" xfId="12251"/>
    <cellStyle name="Normal 2 2 5 7 2 2 2" xfId="28547"/>
    <cellStyle name="Normal 2 2 5 7 2 3" xfId="20401"/>
    <cellStyle name="Normal 2 2 5 7 3" xfId="6762"/>
    <cellStyle name="Normal 2 2 5 7 3 2" xfId="14908"/>
    <cellStyle name="Normal 2 2 5 7 3 2 2" xfId="31204"/>
    <cellStyle name="Normal 2 2 5 7 3 3" xfId="23058"/>
    <cellStyle name="Normal 2 2 5 7 4" xfId="9609"/>
    <cellStyle name="Normal 2 2 5 7 4 2" xfId="25905"/>
    <cellStyle name="Normal 2 2 5 7 5" xfId="17759"/>
    <cellStyle name="Normal 2 2 5 8" xfId="2887"/>
    <cellStyle name="Normal 2 2 5 8 2" xfId="11033"/>
    <cellStyle name="Normal 2 2 5 8 2 2" xfId="27329"/>
    <cellStyle name="Normal 2 2 5 8 3" xfId="19183"/>
    <cellStyle name="Normal 2 2 5 9" xfId="5352"/>
    <cellStyle name="Normal 2 2 5 9 2" xfId="13498"/>
    <cellStyle name="Normal 2 2 5 9 2 2" xfId="29794"/>
    <cellStyle name="Normal 2 2 5 9 3" xfId="21648"/>
    <cellStyle name="Normal 2 2 6" xfId="98"/>
    <cellStyle name="Normal 2 2 6 2" xfId="442"/>
    <cellStyle name="Normal 2 2 6 2 2" xfId="1148"/>
    <cellStyle name="Normal 2 2 6 2 2 2" xfId="2558"/>
    <cellStyle name="Normal 2 2 6 2 2 2 2" xfId="5048"/>
    <cellStyle name="Normal 2 2 6 2 2 2 2 2" xfId="13194"/>
    <cellStyle name="Normal 2 2 6 2 2 2 2 2 2" xfId="29490"/>
    <cellStyle name="Normal 2 2 6 2 2 2 2 3" xfId="21344"/>
    <cellStyle name="Normal 2 2 6 2 2 2 3" xfId="7857"/>
    <cellStyle name="Normal 2 2 6 2 2 2 3 2" xfId="16003"/>
    <cellStyle name="Normal 2 2 6 2 2 2 3 2 2" xfId="32299"/>
    <cellStyle name="Normal 2 2 6 2 2 2 3 3" xfId="24153"/>
    <cellStyle name="Normal 2 2 6 2 2 2 4" xfId="10704"/>
    <cellStyle name="Normal 2 2 6 2 2 2 4 2" xfId="27000"/>
    <cellStyle name="Normal 2 2 6 2 2 2 5" xfId="18854"/>
    <cellStyle name="Normal 2 2 6 2 2 3" xfId="3830"/>
    <cellStyle name="Normal 2 2 6 2 2 3 2" xfId="11976"/>
    <cellStyle name="Normal 2 2 6 2 2 3 2 2" xfId="28272"/>
    <cellStyle name="Normal 2 2 6 2 2 3 3" xfId="20126"/>
    <cellStyle name="Normal 2 2 6 2 2 4" xfId="6447"/>
    <cellStyle name="Normal 2 2 6 2 2 4 2" xfId="14593"/>
    <cellStyle name="Normal 2 2 6 2 2 4 2 2" xfId="30889"/>
    <cellStyle name="Normal 2 2 6 2 2 4 3" xfId="22743"/>
    <cellStyle name="Normal 2 2 6 2 2 5" xfId="9294"/>
    <cellStyle name="Normal 2 2 6 2 2 5 2" xfId="25590"/>
    <cellStyle name="Normal 2 2 6 2 2 6" xfId="17444"/>
    <cellStyle name="Normal 2 2 6 2 3" xfId="1853"/>
    <cellStyle name="Normal 2 2 6 2 3 2" xfId="4439"/>
    <cellStyle name="Normal 2 2 6 2 3 2 2" xfId="12585"/>
    <cellStyle name="Normal 2 2 6 2 3 2 2 2" xfId="28881"/>
    <cellStyle name="Normal 2 2 6 2 3 2 3" xfId="20735"/>
    <cellStyle name="Normal 2 2 6 2 3 3" xfId="7152"/>
    <cellStyle name="Normal 2 2 6 2 3 3 2" xfId="15298"/>
    <cellStyle name="Normal 2 2 6 2 3 3 2 2" xfId="31594"/>
    <cellStyle name="Normal 2 2 6 2 3 3 3" xfId="23448"/>
    <cellStyle name="Normal 2 2 6 2 3 4" xfId="9999"/>
    <cellStyle name="Normal 2 2 6 2 3 4 2" xfId="26295"/>
    <cellStyle name="Normal 2 2 6 2 3 5" xfId="18149"/>
    <cellStyle name="Normal 2 2 6 2 4" xfId="3221"/>
    <cellStyle name="Normal 2 2 6 2 4 2" xfId="11367"/>
    <cellStyle name="Normal 2 2 6 2 4 2 2" xfId="27663"/>
    <cellStyle name="Normal 2 2 6 2 4 3" xfId="19517"/>
    <cellStyle name="Normal 2 2 6 2 5" xfId="5742"/>
    <cellStyle name="Normal 2 2 6 2 5 2" xfId="13888"/>
    <cellStyle name="Normal 2 2 6 2 5 2 2" xfId="30184"/>
    <cellStyle name="Normal 2 2 6 2 5 3" xfId="22038"/>
    <cellStyle name="Normal 2 2 6 2 6" xfId="8589"/>
    <cellStyle name="Normal 2 2 6 2 6 2" xfId="24885"/>
    <cellStyle name="Normal 2 2 6 2 7" xfId="16739"/>
    <cellStyle name="Normal 2 2 6 3" xfId="804"/>
    <cellStyle name="Normal 2 2 6 3 2" xfId="2214"/>
    <cellStyle name="Normal 2 2 6 3 2 2" xfId="4752"/>
    <cellStyle name="Normal 2 2 6 3 2 2 2" xfId="12898"/>
    <cellStyle name="Normal 2 2 6 3 2 2 2 2" xfId="29194"/>
    <cellStyle name="Normal 2 2 6 3 2 2 3" xfId="21048"/>
    <cellStyle name="Normal 2 2 6 3 2 3" xfId="7513"/>
    <cellStyle name="Normal 2 2 6 3 2 3 2" xfId="15659"/>
    <cellStyle name="Normal 2 2 6 3 2 3 2 2" xfId="31955"/>
    <cellStyle name="Normal 2 2 6 3 2 3 3" xfId="23809"/>
    <cellStyle name="Normal 2 2 6 3 2 4" xfId="10360"/>
    <cellStyle name="Normal 2 2 6 3 2 4 2" xfId="26656"/>
    <cellStyle name="Normal 2 2 6 3 2 5" xfId="18510"/>
    <cellStyle name="Normal 2 2 6 3 3" xfId="3534"/>
    <cellStyle name="Normal 2 2 6 3 3 2" xfId="11680"/>
    <cellStyle name="Normal 2 2 6 3 3 2 2" xfId="27976"/>
    <cellStyle name="Normal 2 2 6 3 3 3" xfId="19830"/>
    <cellStyle name="Normal 2 2 6 3 4" xfId="6103"/>
    <cellStyle name="Normal 2 2 6 3 4 2" xfId="14249"/>
    <cellStyle name="Normal 2 2 6 3 4 2 2" xfId="30545"/>
    <cellStyle name="Normal 2 2 6 3 4 3" xfId="22399"/>
    <cellStyle name="Normal 2 2 6 3 5" xfId="8950"/>
    <cellStyle name="Normal 2 2 6 3 5 2" xfId="25246"/>
    <cellStyle name="Normal 2 2 6 3 6" xfId="17100"/>
    <cellStyle name="Normal 2 2 6 4" xfId="1509"/>
    <cellStyle name="Normal 2 2 6 4 2" xfId="4143"/>
    <cellStyle name="Normal 2 2 6 4 2 2" xfId="12289"/>
    <cellStyle name="Normal 2 2 6 4 2 2 2" xfId="28585"/>
    <cellStyle name="Normal 2 2 6 4 2 3" xfId="20439"/>
    <cellStyle name="Normal 2 2 6 4 3" xfId="6808"/>
    <cellStyle name="Normal 2 2 6 4 3 2" xfId="14954"/>
    <cellStyle name="Normal 2 2 6 4 3 2 2" xfId="31250"/>
    <cellStyle name="Normal 2 2 6 4 3 3" xfId="23104"/>
    <cellStyle name="Normal 2 2 6 4 4" xfId="9655"/>
    <cellStyle name="Normal 2 2 6 4 4 2" xfId="25951"/>
    <cellStyle name="Normal 2 2 6 4 5" xfId="17805"/>
    <cellStyle name="Normal 2 2 6 5" xfId="2925"/>
    <cellStyle name="Normal 2 2 6 5 2" xfId="11071"/>
    <cellStyle name="Normal 2 2 6 5 2 2" xfId="27367"/>
    <cellStyle name="Normal 2 2 6 5 3" xfId="19221"/>
    <cellStyle name="Normal 2 2 6 6" xfId="5398"/>
    <cellStyle name="Normal 2 2 6 6 2" xfId="13544"/>
    <cellStyle name="Normal 2 2 6 6 2 2" xfId="29840"/>
    <cellStyle name="Normal 2 2 6 6 3" xfId="21694"/>
    <cellStyle name="Normal 2 2 6 7" xfId="8245"/>
    <cellStyle name="Normal 2 2 6 7 2" xfId="24541"/>
    <cellStyle name="Normal 2 2 6 8" xfId="16395"/>
    <cellStyle name="Normal 2 2 7" xfId="188"/>
    <cellStyle name="Normal 2 2 7 2" xfId="532"/>
    <cellStyle name="Normal 2 2 7 2 2" xfId="1238"/>
    <cellStyle name="Normal 2 2 7 2 2 2" xfId="2648"/>
    <cellStyle name="Normal 2 2 7 2 2 2 2" xfId="5122"/>
    <cellStyle name="Normal 2 2 7 2 2 2 2 2" xfId="13268"/>
    <cellStyle name="Normal 2 2 7 2 2 2 2 2 2" xfId="29564"/>
    <cellStyle name="Normal 2 2 7 2 2 2 2 3" xfId="21418"/>
    <cellStyle name="Normal 2 2 7 2 2 2 3" xfId="7947"/>
    <cellStyle name="Normal 2 2 7 2 2 2 3 2" xfId="16093"/>
    <cellStyle name="Normal 2 2 7 2 2 2 3 2 2" xfId="32389"/>
    <cellStyle name="Normal 2 2 7 2 2 2 3 3" xfId="24243"/>
    <cellStyle name="Normal 2 2 7 2 2 2 4" xfId="10794"/>
    <cellStyle name="Normal 2 2 7 2 2 2 4 2" xfId="27090"/>
    <cellStyle name="Normal 2 2 7 2 2 2 5" xfId="18944"/>
    <cellStyle name="Normal 2 2 7 2 2 3" xfId="3904"/>
    <cellStyle name="Normal 2 2 7 2 2 3 2" xfId="12050"/>
    <cellStyle name="Normal 2 2 7 2 2 3 2 2" xfId="28346"/>
    <cellStyle name="Normal 2 2 7 2 2 3 3" xfId="20200"/>
    <cellStyle name="Normal 2 2 7 2 2 4" xfId="6537"/>
    <cellStyle name="Normal 2 2 7 2 2 4 2" xfId="14683"/>
    <cellStyle name="Normal 2 2 7 2 2 4 2 2" xfId="30979"/>
    <cellStyle name="Normal 2 2 7 2 2 4 3" xfId="22833"/>
    <cellStyle name="Normal 2 2 7 2 2 5" xfId="9384"/>
    <cellStyle name="Normal 2 2 7 2 2 5 2" xfId="25680"/>
    <cellStyle name="Normal 2 2 7 2 2 6" xfId="17534"/>
    <cellStyle name="Normal 2 2 7 2 3" xfId="1943"/>
    <cellStyle name="Normal 2 2 7 2 3 2" xfId="4513"/>
    <cellStyle name="Normal 2 2 7 2 3 2 2" xfId="12659"/>
    <cellStyle name="Normal 2 2 7 2 3 2 2 2" xfId="28955"/>
    <cellStyle name="Normal 2 2 7 2 3 2 3" xfId="20809"/>
    <cellStyle name="Normal 2 2 7 2 3 3" xfId="7242"/>
    <cellStyle name="Normal 2 2 7 2 3 3 2" xfId="15388"/>
    <cellStyle name="Normal 2 2 7 2 3 3 2 2" xfId="31684"/>
    <cellStyle name="Normal 2 2 7 2 3 3 3" xfId="23538"/>
    <cellStyle name="Normal 2 2 7 2 3 4" xfId="10089"/>
    <cellStyle name="Normal 2 2 7 2 3 4 2" xfId="26385"/>
    <cellStyle name="Normal 2 2 7 2 3 5" xfId="18239"/>
    <cellStyle name="Normal 2 2 7 2 4" xfId="3295"/>
    <cellStyle name="Normal 2 2 7 2 4 2" xfId="11441"/>
    <cellStyle name="Normal 2 2 7 2 4 2 2" xfId="27737"/>
    <cellStyle name="Normal 2 2 7 2 4 3" xfId="19591"/>
    <cellStyle name="Normal 2 2 7 2 5" xfId="5832"/>
    <cellStyle name="Normal 2 2 7 2 5 2" xfId="13978"/>
    <cellStyle name="Normal 2 2 7 2 5 2 2" xfId="30274"/>
    <cellStyle name="Normal 2 2 7 2 5 3" xfId="22128"/>
    <cellStyle name="Normal 2 2 7 2 6" xfId="8679"/>
    <cellStyle name="Normal 2 2 7 2 6 2" xfId="24975"/>
    <cellStyle name="Normal 2 2 7 2 7" xfId="16829"/>
    <cellStyle name="Normal 2 2 7 3" xfId="894"/>
    <cellStyle name="Normal 2 2 7 3 2" xfId="2304"/>
    <cellStyle name="Normal 2 2 7 3 2 2" xfId="4826"/>
    <cellStyle name="Normal 2 2 7 3 2 2 2" xfId="12972"/>
    <cellStyle name="Normal 2 2 7 3 2 2 2 2" xfId="29268"/>
    <cellStyle name="Normal 2 2 7 3 2 2 3" xfId="21122"/>
    <cellStyle name="Normal 2 2 7 3 2 3" xfId="7603"/>
    <cellStyle name="Normal 2 2 7 3 2 3 2" xfId="15749"/>
    <cellStyle name="Normal 2 2 7 3 2 3 2 2" xfId="32045"/>
    <cellStyle name="Normal 2 2 7 3 2 3 3" xfId="23899"/>
    <cellStyle name="Normal 2 2 7 3 2 4" xfId="10450"/>
    <cellStyle name="Normal 2 2 7 3 2 4 2" xfId="26746"/>
    <cellStyle name="Normal 2 2 7 3 2 5" xfId="18600"/>
    <cellStyle name="Normal 2 2 7 3 3" xfId="3608"/>
    <cellStyle name="Normal 2 2 7 3 3 2" xfId="11754"/>
    <cellStyle name="Normal 2 2 7 3 3 2 2" xfId="28050"/>
    <cellStyle name="Normal 2 2 7 3 3 3" xfId="19904"/>
    <cellStyle name="Normal 2 2 7 3 4" xfId="6193"/>
    <cellStyle name="Normal 2 2 7 3 4 2" xfId="14339"/>
    <cellStyle name="Normal 2 2 7 3 4 2 2" xfId="30635"/>
    <cellStyle name="Normal 2 2 7 3 4 3" xfId="22489"/>
    <cellStyle name="Normal 2 2 7 3 5" xfId="9040"/>
    <cellStyle name="Normal 2 2 7 3 5 2" xfId="25336"/>
    <cellStyle name="Normal 2 2 7 3 6" xfId="17190"/>
    <cellStyle name="Normal 2 2 7 4" xfId="1599"/>
    <cellStyle name="Normal 2 2 7 4 2" xfId="4217"/>
    <cellStyle name="Normal 2 2 7 4 2 2" xfId="12363"/>
    <cellStyle name="Normal 2 2 7 4 2 2 2" xfId="28659"/>
    <cellStyle name="Normal 2 2 7 4 2 3" xfId="20513"/>
    <cellStyle name="Normal 2 2 7 4 3" xfId="6898"/>
    <cellStyle name="Normal 2 2 7 4 3 2" xfId="15044"/>
    <cellStyle name="Normal 2 2 7 4 3 2 2" xfId="31340"/>
    <cellStyle name="Normal 2 2 7 4 3 3" xfId="23194"/>
    <cellStyle name="Normal 2 2 7 4 4" xfId="9745"/>
    <cellStyle name="Normal 2 2 7 4 4 2" xfId="26041"/>
    <cellStyle name="Normal 2 2 7 4 5" xfId="17895"/>
    <cellStyle name="Normal 2 2 7 5" xfId="2999"/>
    <cellStyle name="Normal 2 2 7 5 2" xfId="11145"/>
    <cellStyle name="Normal 2 2 7 5 2 2" xfId="27441"/>
    <cellStyle name="Normal 2 2 7 5 3" xfId="19295"/>
    <cellStyle name="Normal 2 2 7 6" xfId="5488"/>
    <cellStyle name="Normal 2 2 7 6 2" xfId="13634"/>
    <cellStyle name="Normal 2 2 7 6 2 2" xfId="29930"/>
    <cellStyle name="Normal 2 2 7 6 3" xfId="21784"/>
    <cellStyle name="Normal 2 2 7 7" xfId="8335"/>
    <cellStyle name="Normal 2 2 7 7 2" xfId="24631"/>
    <cellStyle name="Normal 2 2 7 8" xfId="16485"/>
    <cellStyle name="Normal 2 2 8" xfId="262"/>
    <cellStyle name="Normal 2 2 8 2" xfId="606"/>
    <cellStyle name="Normal 2 2 8 2 2" xfId="1312"/>
    <cellStyle name="Normal 2 2 8 2 2 2" xfId="2722"/>
    <cellStyle name="Normal 2 2 8 2 2 2 2" xfId="5196"/>
    <cellStyle name="Normal 2 2 8 2 2 2 2 2" xfId="13342"/>
    <cellStyle name="Normal 2 2 8 2 2 2 2 2 2" xfId="29638"/>
    <cellStyle name="Normal 2 2 8 2 2 2 2 3" xfId="21492"/>
    <cellStyle name="Normal 2 2 8 2 2 2 3" xfId="8021"/>
    <cellStyle name="Normal 2 2 8 2 2 2 3 2" xfId="16167"/>
    <cellStyle name="Normal 2 2 8 2 2 2 3 2 2" xfId="32463"/>
    <cellStyle name="Normal 2 2 8 2 2 2 3 3" xfId="24317"/>
    <cellStyle name="Normal 2 2 8 2 2 2 4" xfId="10868"/>
    <cellStyle name="Normal 2 2 8 2 2 2 4 2" xfId="27164"/>
    <cellStyle name="Normal 2 2 8 2 2 2 5" xfId="19018"/>
    <cellStyle name="Normal 2 2 8 2 2 3" xfId="3978"/>
    <cellStyle name="Normal 2 2 8 2 2 3 2" xfId="12124"/>
    <cellStyle name="Normal 2 2 8 2 2 3 2 2" xfId="28420"/>
    <cellStyle name="Normal 2 2 8 2 2 3 3" xfId="20274"/>
    <cellStyle name="Normal 2 2 8 2 2 4" xfId="6611"/>
    <cellStyle name="Normal 2 2 8 2 2 4 2" xfId="14757"/>
    <cellStyle name="Normal 2 2 8 2 2 4 2 2" xfId="31053"/>
    <cellStyle name="Normal 2 2 8 2 2 4 3" xfId="22907"/>
    <cellStyle name="Normal 2 2 8 2 2 5" xfId="9458"/>
    <cellStyle name="Normal 2 2 8 2 2 5 2" xfId="25754"/>
    <cellStyle name="Normal 2 2 8 2 2 6" xfId="17608"/>
    <cellStyle name="Normal 2 2 8 2 3" xfId="2017"/>
    <cellStyle name="Normal 2 2 8 2 3 2" xfId="4587"/>
    <cellStyle name="Normal 2 2 8 2 3 2 2" xfId="12733"/>
    <cellStyle name="Normal 2 2 8 2 3 2 2 2" xfId="29029"/>
    <cellStyle name="Normal 2 2 8 2 3 2 3" xfId="20883"/>
    <cellStyle name="Normal 2 2 8 2 3 3" xfId="7316"/>
    <cellStyle name="Normal 2 2 8 2 3 3 2" xfId="15462"/>
    <cellStyle name="Normal 2 2 8 2 3 3 2 2" xfId="31758"/>
    <cellStyle name="Normal 2 2 8 2 3 3 3" xfId="23612"/>
    <cellStyle name="Normal 2 2 8 2 3 4" xfId="10163"/>
    <cellStyle name="Normal 2 2 8 2 3 4 2" xfId="26459"/>
    <cellStyle name="Normal 2 2 8 2 3 5" xfId="18313"/>
    <cellStyle name="Normal 2 2 8 2 4" xfId="3369"/>
    <cellStyle name="Normal 2 2 8 2 4 2" xfId="11515"/>
    <cellStyle name="Normal 2 2 8 2 4 2 2" xfId="27811"/>
    <cellStyle name="Normal 2 2 8 2 4 3" xfId="19665"/>
    <cellStyle name="Normal 2 2 8 2 5" xfId="5906"/>
    <cellStyle name="Normal 2 2 8 2 5 2" xfId="14052"/>
    <cellStyle name="Normal 2 2 8 2 5 2 2" xfId="30348"/>
    <cellStyle name="Normal 2 2 8 2 5 3" xfId="22202"/>
    <cellStyle name="Normal 2 2 8 2 6" xfId="8753"/>
    <cellStyle name="Normal 2 2 8 2 6 2" xfId="25049"/>
    <cellStyle name="Normal 2 2 8 2 7" xfId="16903"/>
    <cellStyle name="Normal 2 2 8 3" xfId="968"/>
    <cellStyle name="Normal 2 2 8 3 2" xfId="2378"/>
    <cellStyle name="Normal 2 2 8 3 2 2" xfId="4900"/>
    <cellStyle name="Normal 2 2 8 3 2 2 2" xfId="13046"/>
    <cellStyle name="Normal 2 2 8 3 2 2 2 2" xfId="29342"/>
    <cellStyle name="Normal 2 2 8 3 2 2 3" xfId="21196"/>
    <cellStyle name="Normal 2 2 8 3 2 3" xfId="7677"/>
    <cellStyle name="Normal 2 2 8 3 2 3 2" xfId="15823"/>
    <cellStyle name="Normal 2 2 8 3 2 3 2 2" xfId="32119"/>
    <cellStyle name="Normal 2 2 8 3 2 3 3" xfId="23973"/>
    <cellStyle name="Normal 2 2 8 3 2 4" xfId="10524"/>
    <cellStyle name="Normal 2 2 8 3 2 4 2" xfId="26820"/>
    <cellStyle name="Normal 2 2 8 3 2 5" xfId="18674"/>
    <cellStyle name="Normal 2 2 8 3 3" xfId="3682"/>
    <cellStyle name="Normal 2 2 8 3 3 2" xfId="11828"/>
    <cellStyle name="Normal 2 2 8 3 3 2 2" xfId="28124"/>
    <cellStyle name="Normal 2 2 8 3 3 3" xfId="19978"/>
    <cellStyle name="Normal 2 2 8 3 4" xfId="6267"/>
    <cellStyle name="Normal 2 2 8 3 4 2" xfId="14413"/>
    <cellStyle name="Normal 2 2 8 3 4 2 2" xfId="30709"/>
    <cellStyle name="Normal 2 2 8 3 4 3" xfId="22563"/>
    <cellStyle name="Normal 2 2 8 3 5" xfId="9114"/>
    <cellStyle name="Normal 2 2 8 3 5 2" xfId="25410"/>
    <cellStyle name="Normal 2 2 8 3 6" xfId="17264"/>
    <cellStyle name="Normal 2 2 8 4" xfId="1673"/>
    <cellStyle name="Normal 2 2 8 4 2" xfId="4291"/>
    <cellStyle name="Normal 2 2 8 4 2 2" xfId="12437"/>
    <cellStyle name="Normal 2 2 8 4 2 2 2" xfId="28733"/>
    <cellStyle name="Normal 2 2 8 4 2 3" xfId="20587"/>
    <cellStyle name="Normal 2 2 8 4 3" xfId="6972"/>
    <cellStyle name="Normal 2 2 8 4 3 2" xfId="15118"/>
    <cellStyle name="Normal 2 2 8 4 3 2 2" xfId="31414"/>
    <cellStyle name="Normal 2 2 8 4 3 3" xfId="23268"/>
    <cellStyle name="Normal 2 2 8 4 4" xfId="9819"/>
    <cellStyle name="Normal 2 2 8 4 4 2" xfId="26115"/>
    <cellStyle name="Normal 2 2 8 4 5" xfId="17969"/>
    <cellStyle name="Normal 2 2 8 5" xfId="3073"/>
    <cellStyle name="Normal 2 2 8 5 2" xfId="11219"/>
    <cellStyle name="Normal 2 2 8 5 2 2" xfId="27515"/>
    <cellStyle name="Normal 2 2 8 5 3" xfId="19369"/>
    <cellStyle name="Normal 2 2 8 6" xfId="5562"/>
    <cellStyle name="Normal 2 2 8 6 2" xfId="13708"/>
    <cellStyle name="Normal 2 2 8 6 2 2" xfId="30004"/>
    <cellStyle name="Normal 2 2 8 6 3" xfId="21858"/>
    <cellStyle name="Normal 2 2 8 7" xfId="8409"/>
    <cellStyle name="Normal 2 2 8 7 2" xfId="24705"/>
    <cellStyle name="Normal 2 2 8 8" xfId="16559"/>
    <cellStyle name="Normal 2 2 9" xfId="352"/>
    <cellStyle name="Normal 2 2 9 2" xfId="1058"/>
    <cellStyle name="Normal 2 2 9 2 2" xfId="2468"/>
    <cellStyle name="Normal 2 2 9 2 2 2" xfId="4974"/>
    <cellStyle name="Normal 2 2 9 2 2 2 2" xfId="13120"/>
    <cellStyle name="Normal 2 2 9 2 2 2 2 2" xfId="29416"/>
    <cellStyle name="Normal 2 2 9 2 2 2 3" xfId="21270"/>
    <cellStyle name="Normal 2 2 9 2 2 3" xfId="7767"/>
    <cellStyle name="Normal 2 2 9 2 2 3 2" xfId="15913"/>
    <cellStyle name="Normal 2 2 9 2 2 3 2 2" xfId="32209"/>
    <cellStyle name="Normal 2 2 9 2 2 3 3" xfId="24063"/>
    <cellStyle name="Normal 2 2 9 2 2 4" xfId="10614"/>
    <cellStyle name="Normal 2 2 9 2 2 4 2" xfId="26910"/>
    <cellStyle name="Normal 2 2 9 2 2 5" xfId="18764"/>
    <cellStyle name="Normal 2 2 9 2 3" xfId="3756"/>
    <cellStyle name="Normal 2 2 9 2 3 2" xfId="11902"/>
    <cellStyle name="Normal 2 2 9 2 3 2 2" xfId="28198"/>
    <cellStyle name="Normal 2 2 9 2 3 3" xfId="20052"/>
    <cellStyle name="Normal 2 2 9 2 4" xfId="6357"/>
    <cellStyle name="Normal 2 2 9 2 4 2" xfId="14503"/>
    <cellStyle name="Normal 2 2 9 2 4 2 2" xfId="30799"/>
    <cellStyle name="Normal 2 2 9 2 4 3" xfId="22653"/>
    <cellStyle name="Normal 2 2 9 2 5" xfId="9204"/>
    <cellStyle name="Normal 2 2 9 2 5 2" xfId="25500"/>
    <cellStyle name="Normal 2 2 9 2 6" xfId="17354"/>
    <cellStyle name="Normal 2 2 9 3" xfId="1763"/>
    <cellStyle name="Normal 2 2 9 3 2" xfId="4365"/>
    <cellStyle name="Normal 2 2 9 3 2 2" xfId="12511"/>
    <cellStyle name="Normal 2 2 9 3 2 2 2" xfId="28807"/>
    <cellStyle name="Normal 2 2 9 3 2 3" xfId="20661"/>
    <cellStyle name="Normal 2 2 9 3 3" xfId="7062"/>
    <cellStyle name="Normal 2 2 9 3 3 2" xfId="15208"/>
    <cellStyle name="Normal 2 2 9 3 3 2 2" xfId="31504"/>
    <cellStyle name="Normal 2 2 9 3 3 3" xfId="23358"/>
    <cellStyle name="Normal 2 2 9 3 4" xfId="9909"/>
    <cellStyle name="Normal 2 2 9 3 4 2" xfId="26205"/>
    <cellStyle name="Normal 2 2 9 3 5" xfId="18059"/>
    <cellStyle name="Normal 2 2 9 4" xfId="3147"/>
    <cellStyle name="Normal 2 2 9 4 2" xfId="11293"/>
    <cellStyle name="Normal 2 2 9 4 2 2" xfId="27589"/>
    <cellStyle name="Normal 2 2 9 4 3" xfId="19443"/>
    <cellStyle name="Normal 2 2 9 5" xfId="5652"/>
    <cellStyle name="Normal 2 2 9 5 2" xfId="13798"/>
    <cellStyle name="Normal 2 2 9 5 2 2" xfId="30094"/>
    <cellStyle name="Normal 2 2 9 5 3" xfId="21948"/>
    <cellStyle name="Normal 2 2 9 6" xfId="8499"/>
    <cellStyle name="Normal 2 2 9 6 2" xfId="24795"/>
    <cellStyle name="Normal 2 2 9 7" xfId="16649"/>
    <cellStyle name="Normal 2 3" xfId="8"/>
    <cellStyle name="Normal 2 3 10" xfId="716"/>
    <cellStyle name="Normal 2 3 10 2" xfId="2126"/>
    <cellStyle name="Normal 2 3 10 2 2" xfId="4679"/>
    <cellStyle name="Normal 2 3 10 2 2 2" xfId="12825"/>
    <cellStyle name="Normal 2 3 10 2 2 2 2" xfId="29121"/>
    <cellStyle name="Normal 2 3 10 2 2 3" xfId="20975"/>
    <cellStyle name="Normal 2 3 10 2 3" xfId="7425"/>
    <cellStyle name="Normal 2 3 10 2 3 2" xfId="15571"/>
    <cellStyle name="Normal 2 3 10 2 3 2 2" xfId="31867"/>
    <cellStyle name="Normal 2 3 10 2 3 3" xfId="23721"/>
    <cellStyle name="Normal 2 3 10 2 4" xfId="10272"/>
    <cellStyle name="Normal 2 3 10 2 4 2" xfId="26568"/>
    <cellStyle name="Normal 2 3 10 2 5" xfId="18422"/>
    <cellStyle name="Normal 2 3 10 3" xfId="3461"/>
    <cellStyle name="Normal 2 3 10 3 2" xfId="11607"/>
    <cellStyle name="Normal 2 3 10 3 2 2" xfId="27903"/>
    <cellStyle name="Normal 2 3 10 3 3" xfId="19757"/>
    <cellStyle name="Normal 2 3 10 4" xfId="6015"/>
    <cellStyle name="Normal 2 3 10 4 2" xfId="14161"/>
    <cellStyle name="Normal 2 3 10 4 2 2" xfId="30457"/>
    <cellStyle name="Normal 2 3 10 4 3" xfId="22311"/>
    <cellStyle name="Normal 2 3 10 5" xfId="8862"/>
    <cellStyle name="Normal 2 3 10 5 2" xfId="25158"/>
    <cellStyle name="Normal 2 3 10 6" xfId="17012"/>
    <cellStyle name="Normal 2 3 11" xfId="1421"/>
    <cellStyle name="Normal 2 3 11 2" xfId="4070"/>
    <cellStyle name="Normal 2 3 11 2 2" xfId="12216"/>
    <cellStyle name="Normal 2 3 11 2 2 2" xfId="28512"/>
    <cellStyle name="Normal 2 3 11 2 3" xfId="20366"/>
    <cellStyle name="Normal 2 3 11 3" xfId="6720"/>
    <cellStyle name="Normal 2 3 11 3 2" xfId="14866"/>
    <cellStyle name="Normal 2 3 11 3 2 2" xfId="31162"/>
    <cellStyle name="Normal 2 3 11 3 3" xfId="23016"/>
    <cellStyle name="Normal 2 3 11 4" xfId="9567"/>
    <cellStyle name="Normal 2 3 11 4 2" xfId="25863"/>
    <cellStyle name="Normal 2 3 11 5" xfId="17717"/>
    <cellStyle name="Normal 2 3 12" xfId="2852"/>
    <cellStyle name="Normal 2 3 12 2" xfId="10998"/>
    <cellStyle name="Normal 2 3 12 2 2" xfId="27294"/>
    <cellStyle name="Normal 2 3 12 3" xfId="19148"/>
    <cellStyle name="Normal 2 3 13" xfId="5310"/>
    <cellStyle name="Normal 2 3 13 2" xfId="13456"/>
    <cellStyle name="Normal 2 3 13 2 2" xfId="29752"/>
    <cellStyle name="Normal 2 3 13 3" xfId="21606"/>
    <cellStyle name="Normal 2 3 14" xfId="8157"/>
    <cellStyle name="Normal 2 3 14 2" xfId="24453"/>
    <cellStyle name="Normal 2 3 15" xfId="16307"/>
    <cellStyle name="Normal 2 3 2" xfId="13"/>
    <cellStyle name="Normal 2 3 2 10" xfId="357"/>
    <cellStyle name="Normal 2 3 2 10 2" xfId="1063"/>
    <cellStyle name="Normal 2 3 2 10 2 2" xfId="2473"/>
    <cellStyle name="Normal 2 3 2 10 2 2 2" xfId="4978"/>
    <cellStyle name="Normal 2 3 2 10 2 2 2 2" xfId="13124"/>
    <cellStyle name="Normal 2 3 2 10 2 2 2 2 2" xfId="29420"/>
    <cellStyle name="Normal 2 3 2 10 2 2 2 3" xfId="21274"/>
    <cellStyle name="Normal 2 3 2 10 2 2 3" xfId="7772"/>
    <cellStyle name="Normal 2 3 2 10 2 2 3 2" xfId="15918"/>
    <cellStyle name="Normal 2 3 2 10 2 2 3 2 2" xfId="32214"/>
    <cellStyle name="Normal 2 3 2 10 2 2 3 3" xfId="24068"/>
    <cellStyle name="Normal 2 3 2 10 2 2 4" xfId="10619"/>
    <cellStyle name="Normal 2 3 2 10 2 2 4 2" xfId="26915"/>
    <cellStyle name="Normal 2 3 2 10 2 2 5" xfId="18769"/>
    <cellStyle name="Normal 2 3 2 10 2 3" xfId="3760"/>
    <cellStyle name="Normal 2 3 2 10 2 3 2" xfId="11906"/>
    <cellStyle name="Normal 2 3 2 10 2 3 2 2" xfId="28202"/>
    <cellStyle name="Normal 2 3 2 10 2 3 3" xfId="20056"/>
    <cellStyle name="Normal 2 3 2 10 2 4" xfId="6362"/>
    <cellStyle name="Normal 2 3 2 10 2 4 2" xfId="14508"/>
    <cellStyle name="Normal 2 3 2 10 2 4 2 2" xfId="30804"/>
    <cellStyle name="Normal 2 3 2 10 2 4 3" xfId="22658"/>
    <cellStyle name="Normal 2 3 2 10 2 5" xfId="9209"/>
    <cellStyle name="Normal 2 3 2 10 2 5 2" xfId="25505"/>
    <cellStyle name="Normal 2 3 2 10 2 6" xfId="17359"/>
    <cellStyle name="Normal 2 3 2 10 3" xfId="1768"/>
    <cellStyle name="Normal 2 3 2 10 3 2" xfId="4369"/>
    <cellStyle name="Normal 2 3 2 10 3 2 2" xfId="12515"/>
    <cellStyle name="Normal 2 3 2 10 3 2 2 2" xfId="28811"/>
    <cellStyle name="Normal 2 3 2 10 3 2 3" xfId="20665"/>
    <cellStyle name="Normal 2 3 2 10 3 3" xfId="7067"/>
    <cellStyle name="Normal 2 3 2 10 3 3 2" xfId="15213"/>
    <cellStyle name="Normal 2 3 2 10 3 3 2 2" xfId="31509"/>
    <cellStyle name="Normal 2 3 2 10 3 3 3" xfId="23363"/>
    <cellStyle name="Normal 2 3 2 10 3 4" xfId="9914"/>
    <cellStyle name="Normal 2 3 2 10 3 4 2" xfId="26210"/>
    <cellStyle name="Normal 2 3 2 10 3 5" xfId="18064"/>
    <cellStyle name="Normal 2 3 2 10 4" xfId="3151"/>
    <cellStyle name="Normal 2 3 2 10 4 2" xfId="11297"/>
    <cellStyle name="Normal 2 3 2 10 4 2 2" xfId="27593"/>
    <cellStyle name="Normal 2 3 2 10 4 3" xfId="19447"/>
    <cellStyle name="Normal 2 3 2 10 5" xfId="5657"/>
    <cellStyle name="Normal 2 3 2 10 5 2" xfId="13803"/>
    <cellStyle name="Normal 2 3 2 10 5 2 2" xfId="30099"/>
    <cellStyle name="Normal 2 3 2 10 5 3" xfId="21953"/>
    <cellStyle name="Normal 2 3 2 10 6" xfId="8504"/>
    <cellStyle name="Normal 2 3 2 10 6 2" xfId="24800"/>
    <cellStyle name="Normal 2 3 2 10 7" xfId="16654"/>
    <cellStyle name="Normal 2 3 2 11" xfId="699"/>
    <cellStyle name="Normal 2 3 2 11 2" xfId="700"/>
    <cellStyle name="Normal 2 3 2 11 2 2" xfId="701"/>
    <cellStyle name="Normal 2 3 2 11 2 2 2" xfId="702"/>
    <cellStyle name="Normal 2 3 2 11 2 2 2 2" xfId="703"/>
    <cellStyle name="Normal 2 3 2 11 2 2 2 2 2" xfId="705"/>
    <cellStyle name="Normal 2 3 2 11 2 2 2 2 2 2" xfId="706"/>
    <cellStyle name="Normal 2 3 2 11 2 2 2 2 2 2 2" xfId="712"/>
    <cellStyle name="Normal 2 3 2 11 2 2 2 2 2 2 2 2" xfId="1417"/>
    <cellStyle name="Normal 2 3 2 11 2 2 2 2 2 2 2 2 2" xfId="2827"/>
    <cellStyle name="Normal 2 3 2 11 2 2 2 2 2 2 2 2 2 2" xfId="5285"/>
    <cellStyle name="Normal 2 3 2 11 2 2 2 2 2 2 2 2 2 2 2" xfId="13431"/>
    <cellStyle name="Normal 2 3 2 11 2 2 2 2 2 2 2 2 2 2 2 2" xfId="29727"/>
    <cellStyle name="Normal 2 3 2 11 2 2 2 2 2 2 2 2 2 2 3" xfId="21581"/>
    <cellStyle name="Normal 2 3 2 11 2 2 2 2 2 2 2 2 2 3" xfId="8126"/>
    <cellStyle name="Normal 2 3 2 11 2 2 2 2 2 2 2 2 2 3 2" xfId="16272"/>
    <cellStyle name="Normal 2 3 2 11 2 2 2 2 2 2 2 2 2 3 2 2" xfId="32568"/>
    <cellStyle name="Normal 2 3 2 11 2 2 2 2 2 2 2 2 2 3 3" xfId="24422"/>
    <cellStyle name="Normal 2 3 2 11 2 2 2 2 2 2 2 2 2 4" xfId="10973"/>
    <cellStyle name="Normal 2 3 2 11 2 2 2 2 2 2 2 2 2 4 2" xfId="27269"/>
    <cellStyle name="Normal 2 3 2 11 2 2 2 2 2 2 2 2 2 5" xfId="19123"/>
    <cellStyle name="Normal 2 3 2 11 2 2 2 2 2 2 2 2 3" xfId="4067"/>
    <cellStyle name="Normal 2 3 2 11 2 2 2 2 2 2 2 2 3 2" xfId="12213"/>
    <cellStyle name="Normal 2 3 2 11 2 2 2 2 2 2 2 2 3 2 2" xfId="28509"/>
    <cellStyle name="Normal 2 3 2 11 2 2 2 2 2 2 2 2 3 3" xfId="20363"/>
    <cellStyle name="Normal 2 3 2 11 2 2 2 2 2 2 2 2 4" xfId="6716"/>
    <cellStyle name="Normal 2 3 2 11 2 2 2 2 2 2 2 2 4 2" xfId="14862"/>
    <cellStyle name="Normal 2 3 2 11 2 2 2 2 2 2 2 2 4 2 2" xfId="31158"/>
    <cellStyle name="Normal 2 3 2 11 2 2 2 2 2 2 2 2 4 3" xfId="23012"/>
    <cellStyle name="Normal 2 3 2 11 2 2 2 2 2 2 2 2 5" xfId="9563"/>
    <cellStyle name="Normal 2 3 2 11 2 2 2 2 2 2 2 2 5 2" xfId="25859"/>
    <cellStyle name="Normal 2 3 2 11 2 2 2 2 2 2 2 2 6" xfId="17713"/>
    <cellStyle name="Normal 2 3 2 11 2 2 2 2 2 2 2 3" xfId="2122"/>
    <cellStyle name="Normal 2 3 2 11 2 2 2 2 2 2 2 3 2" xfId="4676"/>
    <cellStyle name="Normal 2 3 2 11 2 2 2 2 2 2 2 3 2 2" xfId="12822"/>
    <cellStyle name="Normal 2 3 2 11 2 2 2 2 2 2 2 3 2 2 2" xfId="29118"/>
    <cellStyle name="Normal 2 3 2 11 2 2 2 2 2 2 2 3 2 3" xfId="20972"/>
    <cellStyle name="Normal 2 3 2 11 2 2 2 2 2 2 2 3 3" xfId="7421"/>
    <cellStyle name="Normal 2 3 2 11 2 2 2 2 2 2 2 3 3 2" xfId="15567"/>
    <cellStyle name="Normal 2 3 2 11 2 2 2 2 2 2 2 3 3 2 2" xfId="31863"/>
    <cellStyle name="Normal 2 3 2 11 2 2 2 2 2 2 2 3 3 3" xfId="23717"/>
    <cellStyle name="Normal 2 3 2 11 2 2 2 2 2 2 2 3 4" xfId="10268"/>
    <cellStyle name="Normal 2 3 2 11 2 2 2 2 2 2 2 3 4 2" xfId="26564"/>
    <cellStyle name="Normal 2 3 2 11 2 2 2 2 2 2 2 3 5" xfId="18418"/>
    <cellStyle name="Normal 2 3 2 11 2 2 2 2 2 2 2 4" xfId="3458"/>
    <cellStyle name="Normal 2 3 2 11 2 2 2 2 2 2 2 4 2" xfId="11604"/>
    <cellStyle name="Normal 2 3 2 11 2 2 2 2 2 2 2 4 2 2" xfId="27900"/>
    <cellStyle name="Normal 2 3 2 11 2 2 2 2 2 2 2 4 3" xfId="19754"/>
    <cellStyle name="Normal 2 3 2 11 2 2 2 2 2 2 2 5" xfId="6011"/>
    <cellStyle name="Normal 2 3 2 11 2 2 2 2 2 2 2 5 2" xfId="14157"/>
    <cellStyle name="Normal 2 3 2 11 2 2 2 2 2 2 2 5 2 2" xfId="30453"/>
    <cellStyle name="Normal 2 3 2 11 2 2 2 2 2 2 2 5 3" xfId="22307"/>
    <cellStyle name="Normal 2 3 2 11 2 2 2 2 2 2 2 6" xfId="8858"/>
    <cellStyle name="Normal 2 3 2 11 2 2 2 2 2 2 2 6 2" xfId="25154"/>
    <cellStyle name="Normal 2 3 2 11 2 2 2 2 2 2 2 7" xfId="17008"/>
    <cellStyle name="Normal 2 3 2 11 2 2 2 2 2 2 3" xfId="1411"/>
    <cellStyle name="Normal 2 3 2 11 2 2 2 2 2 2 3 2" xfId="2821"/>
    <cellStyle name="Normal 2 3 2 11 2 2 2 2 2 2 3 2 2" xfId="5279"/>
    <cellStyle name="Normal 2 3 2 11 2 2 2 2 2 2 3 2 2 2" xfId="13425"/>
    <cellStyle name="Normal 2 3 2 11 2 2 2 2 2 2 3 2 2 2 2" xfId="29721"/>
    <cellStyle name="Normal 2 3 2 11 2 2 2 2 2 2 3 2 2 3" xfId="21575"/>
    <cellStyle name="Normal 2 3 2 11 2 2 2 2 2 2 3 2 3" xfId="8120"/>
    <cellStyle name="Normal 2 3 2 11 2 2 2 2 2 2 3 2 3 2" xfId="16266"/>
    <cellStyle name="Normal 2 3 2 11 2 2 2 2 2 2 3 2 3 2 2" xfId="32562"/>
    <cellStyle name="Normal 2 3 2 11 2 2 2 2 2 2 3 2 3 3" xfId="24416"/>
    <cellStyle name="Normal 2 3 2 11 2 2 2 2 2 2 3 2 4" xfId="10967"/>
    <cellStyle name="Normal 2 3 2 11 2 2 2 2 2 2 3 2 4 2" xfId="27263"/>
    <cellStyle name="Normal 2 3 2 11 2 2 2 2 2 2 3 2 5" xfId="19117"/>
    <cellStyle name="Normal 2 3 2 11 2 2 2 2 2 2 3 3" xfId="4061"/>
    <cellStyle name="Normal 2 3 2 11 2 2 2 2 2 2 3 3 2" xfId="12207"/>
    <cellStyle name="Normal 2 3 2 11 2 2 2 2 2 2 3 3 2 2" xfId="28503"/>
    <cellStyle name="Normal 2 3 2 11 2 2 2 2 2 2 3 3 3" xfId="20357"/>
    <cellStyle name="Normal 2 3 2 11 2 2 2 2 2 2 3 4" xfId="6710"/>
    <cellStyle name="Normal 2 3 2 11 2 2 2 2 2 2 3 4 2" xfId="14856"/>
    <cellStyle name="Normal 2 3 2 11 2 2 2 2 2 2 3 4 2 2" xfId="31152"/>
    <cellStyle name="Normal 2 3 2 11 2 2 2 2 2 2 3 4 3" xfId="23006"/>
    <cellStyle name="Normal 2 3 2 11 2 2 2 2 2 2 3 5" xfId="9557"/>
    <cellStyle name="Normal 2 3 2 11 2 2 2 2 2 2 3 5 2" xfId="25853"/>
    <cellStyle name="Normal 2 3 2 11 2 2 2 2 2 2 3 6" xfId="17707"/>
    <cellStyle name="Normal 2 3 2 11 2 2 2 2 2 2 4" xfId="2116"/>
    <cellStyle name="Normal 2 3 2 11 2 2 2 2 2 2 4 2" xfId="4670"/>
    <cellStyle name="Normal 2 3 2 11 2 2 2 2 2 2 4 2 2" xfId="12816"/>
    <cellStyle name="Normal 2 3 2 11 2 2 2 2 2 2 4 2 2 2" xfId="29112"/>
    <cellStyle name="Normal 2 3 2 11 2 2 2 2 2 2 4 2 3" xfId="20966"/>
    <cellStyle name="Normal 2 3 2 11 2 2 2 2 2 2 4 3" xfId="7415"/>
    <cellStyle name="Normal 2 3 2 11 2 2 2 2 2 2 4 3 2" xfId="15561"/>
    <cellStyle name="Normal 2 3 2 11 2 2 2 2 2 2 4 3 2 2" xfId="31857"/>
    <cellStyle name="Normal 2 3 2 11 2 2 2 2 2 2 4 3 3" xfId="23711"/>
    <cellStyle name="Normal 2 3 2 11 2 2 2 2 2 2 4 4" xfId="10262"/>
    <cellStyle name="Normal 2 3 2 11 2 2 2 2 2 2 4 4 2" xfId="26558"/>
    <cellStyle name="Normal 2 3 2 11 2 2 2 2 2 2 4 5" xfId="18412"/>
    <cellStyle name="Normal 2 3 2 11 2 2 2 2 2 2 5" xfId="3452"/>
    <cellStyle name="Normal 2 3 2 11 2 2 2 2 2 2 5 2" xfId="11598"/>
    <cellStyle name="Normal 2 3 2 11 2 2 2 2 2 2 5 2 2" xfId="27894"/>
    <cellStyle name="Normal 2 3 2 11 2 2 2 2 2 2 5 3" xfId="19748"/>
    <cellStyle name="Normal 2 3 2 11 2 2 2 2 2 2 6" xfId="6005"/>
    <cellStyle name="Normal 2 3 2 11 2 2 2 2 2 2 6 2" xfId="14151"/>
    <cellStyle name="Normal 2 3 2 11 2 2 2 2 2 2 6 2 2" xfId="30447"/>
    <cellStyle name="Normal 2 3 2 11 2 2 2 2 2 2 6 3" xfId="22301"/>
    <cellStyle name="Normal 2 3 2 11 2 2 2 2 2 2 7" xfId="8852"/>
    <cellStyle name="Normal 2 3 2 11 2 2 2 2 2 2 7 2" xfId="25148"/>
    <cellStyle name="Normal 2 3 2 11 2 2 2 2 2 2 8" xfId="17002"/>
    <cellStyle name="Normal 2 3 2 11 2 2 2 2 2 3" xfId="1410"/>
    <cellStyle name="Normal 2 3 2 11 2 2 2 2 2 3 2" xfId="2820"/>
    <cellStyle name="Normal 2 3 2 11 2 2 2 2 2 3 2 2" xfId="5278"/>
    <cellStyle name="Normal 2 3 2 11 2 2 2 2 2 3 2 2 2" xfId="13424"/>
    <cellStyle name="Normal 2 3 2 11 2 2 2 2 2 3 2 2 2 2" xfId="29720"/>
    <cellStyle name="Normal 2 3 2 11 2 2 2 2 2 3 2 2 3" xfId="21574"/>
    <cellStyle name="Normal 2 3 2 11 2 2 2 2 2 3 2 3" xfId="8119"/>
    <cellStyle name="Normal 2 3 2 11 2 2 2 2 2 3 2 3 2" xfId="16265"/>
    <cellStyle name="Normal 2 3 2 11 2 2 2 2 2 3 2 3 2 2" xfId="32561"/>
    <cellStyle name="Normal 2 3 2 11 2 2 2 2 2 3 2 3 3" xfId="24415"/>
    <cellStyle name="Normal 2 3 2 11 2 2 2 2 2 3 2 4" xfId="10966"/>
    <cellStyle name="Normal 2 3 2 11 2 2 2 2 2 3 2 4 2" xfId="27262"/>
    <cellStyle name="Normal 2 3 2 11 2 2 2 2 2 3 2 5" xfId="19116"/>
    <cellStyle name="Normal 2 3 2 11 2 2 2 2 2 3 3" xfId="4060"/>
    <cellStyle name="Normal 2 3 2 11 2 2 2 2 2 3 3 2" xfId="12206"/>
    <cellStyle name="Normal 2 3 2 11 2 2 2 2 2 3 3 2 2" xfId="28502"/>
    <cellStyle name="Normal 2 3 2 11 2 2 2 2 2 3 3 3" xfId="20356"/>
    <cellStyle name="Normal 2 3 2 11 2 2 2 2 2 3 4" xfId="6709"/>
    <cellStyle name="Normal 2 3 2 11 2 2 2 2 2 3 4 2" xfId="14855"/>
    <cellStyle name="Normal 2 3 2 11 2 2 2 2 2 3 4 2 2" xfId="31151"/>
    <cellStyle name="Normal 2 3 2 11 2 2 2 2 2 3 4 3" xfId="23005"/>
    <cellStyle name="Normal 2 3 2 11 2 2 2 2 2 3 5" xfId="9556"/>
    <cellStyle name="Normal 2 3 2 11 2 2 2 2 2 3 5 2" xfId="25852"/>
    <cellStyle name="Normal 2 3 2 11 2 2 2 2 2 3 6" xfId="17706"/>
    <cellStyle name="Normal 2 3 2 11 2 2 2 2 2 4" xfId="2115"/>
    <cellStyle name="Normal 2 3 2 11 2 2 2 2 2 4 2" xfId="4669"/>
    <cellStyle name="Normal 2 3 2 11 2 2 2 2 2 4 2 2" xfId="12815"/>
    <cellStyle name="Normal 2 3 2 11 2 2 2 2 2 4 2 2 2" xfId="29111"/>
    <cellStyle name="Normal 2 3 2 11 2 2 2 2 2 4 2 3" xfId="20965"/>
    <cellStyle name="Normal 2 3 2 11 2 2 2 2 2 4 3" xfId="7414"/>
    <cellStyle name="Normal 2 3 2 11 2 2 2 2 2 4 3 2" xfId="15560"/>
    <cellStyle name="Normal 2 3 2 11 2 2 2 2 2 4 3 2 2" xfId="31856"/>
    <cellStyle name="Normal 2 3 2 11 2 2 2 2 2 4 3 3" xfId="23710"/>
    <cellStyle name="Normal 2 3 2 11 2 2 2 2 2 4 4" xfId="10261"/>
    <cellStyle name="Normal 2 3 2 11 2 2 2 2 2 4 4 2" xfId="26557"/>
    <cellStyle name="Normal 2 3 2 11 2 2 2 2 2 4 5" xfId="18411"/>
    <cellStyle name="Normal 2 3 2 11 2 2 2 2 2 5" xfId="3451"/>
    <cellStyle name="Normal 2 3 2 11 2 2 2 2 2 5 2" xfId="11597"/>
    <cellStyle name="Normal 2 3 2 11 2 2 2 2 2 5 2 2" xfId="27893"/>
    <cellStyle name="Normal 2 3 2 11 2 2 2 2 2 5 3" xfId="19747"/>
    <cellStyle name="Normal 2 3 2 11 2 2 2 2 2 6" xfId="6004"/>
    <cellStyle name="Normal 2 3 2 11 2 2 2 2 2 6 2" xfId="14150"/>
    <cellStyle name="Normal 2 3 2 11 2 2 2 2 2 6 2 2" xfId="30446"/>
    <cellStyle name="Normal 2 3 2 11 2 2 2 2 2 6 3" xfId="22300"/>
    <cellStyle name="Normal 2 3 2 11 2 2 2 2 2 7" xfId="8851"/>
    <cellStyle name="Normal 2 3 2 11 2 2 2 2 2 7 2" xfId="25147"/>
    <cellStyle name="Normal 2 3 2 11 2 2 2 2 2 8" xfId="17001"/>
    <cellStyle name="Normal 2 3 2 11 2 2 2 2 3" xfId="1409"/>
    <cellStyle name="Normal 2 3 2 11 2 2 2 2 3 2" xfId="2819"/>
    <cellStyle name="Normal 2 3 2 11 2 2 2 2 3 2 2" xfId="5277"/>
    <cellStyle name="Normal 2 3 2 11 2 2 2 2 3 2 2 2" xfId="13423"/>
    <cellStyle name="Normal 2 3 2 11 2 2 2 2 3 2 2 2 2" xfId="29719"/>
    <cellStyle name="Normal 2 3 2 11 2 2 2 2 3 2 2 3" xfId="21573"/>
    <cellStyle name="Normal 2 3 2 11 2 2 2 2 3 2 3" xfId="8118"/>
    <cellStyle name="Normal 2 3 2 11 2 2 2 2 3 2 3 2" xfId="16264"/>
    <cellStyle name="Normal 2 3 2 11 2 2 2 2 3 2 3 2 2" xfId="32560"/>
    <cellStyle name="Normal 2 3 2 11 2 2 2 2 3 2 3 3" xfId="24414"/>
    <cellStyle name="Normal 2 3 2 11 2 2 2 2 3 2 4" xfId="10965"/>
    <cellStyle name="Normal 2 3 2 11 2 2 2 2 3 2 4 2" xfId="27261"/>
    <cellStyle name="Normal 2 3 2 11 2 2 2 2 3 2 5" xfId="19115"/>
    <cellStyle name="Normal 2 3 2 11 2 2 2 2 3 3" xfId="4059"/>
    <cellStyle name="Normal 2 3 2 11 2 2 2 2 3 3 2" xfId="12205"/>
    <cellStyle name="Normal 2 3 2 11 2 2 2 2 3 3 2 2" xfId="28501"/>
    <cellStyle name="Normal 2 3 2 11 2 2 2 2 3 3 3" xfId="20355"/>
    <cellStyle name="Normal 2 3 2 11 2 2 2 2 3 4" xfId="6708"/>
    <cellStyle name="Normal 2 3 2 11 2 2 2 2 3 4 2" xfId="14854"/>
    <cellStyle name="Normal 2 3 2 11 2 2 2 2 3 4 2 2" xfId="31150"/>
    <cellStyle name="Normal 2 3 2 11 2 2 2 2 3 4 3" xfId="23004"/>
    <cellStyle name="Normal 2 3 2 11 2 2 2 2 3 5" xfId="9555"/>
    <cellStyle name="Normal 2 3 2 11 2 2 2 2 3 5 2" xfId="25851"/>
    <cellStyle name="Normal 2 3 2 11 2 2 2 2 3 6" xfId="17705"/>
    <cellStyle name="Normal 2 3 2 11 2 2 2 2 4" xfId="2114"/>
    <cellStyle name="Normal 2 3 2 11 2 2 2 2 4 2" xfId="4668"/>
    <cellStyle name="Normal 2 3 2 11 2 2 2 2 4 2 2" xfId="12814"/>
    <cellStyle name="Normal 2 3 2 11 2 2 2 2 4 2 2 2" xfId="29110"/>
    <cellStyle name="Normal 2 3 2 11 2 2 2 2 4 2 3" xfId="20964"/>
    <cellStyle name="Normal 2 3 2 11 2 2 2 2 4 3" xfId="7413"/>
    <cellStyle name="Normal 2 3 2 11 2 2 2 2 4 3 2" xfId="15559"/>
    <cellStyle name="Normal 2 3 2 11 2 2 2 2 4 3 2 2" xfId="31855"/>
    <cellStyle name="Normal 2 3 2 11 2 2 2 2 4 3 3" xfId="23709"/>
    <cellStyle name="Normal 2 3 2 11 2 2 2 2 4 4" xfId="10260"/>
    <cellStyle name="Normal 2 3 2 11 2 2 2 2 4 4 2" xfId="26556"/>
    <cellStyle name="Normal 2 3 2 11 2 2 2 2 4 5" xfId="18410"/>
    <cellStyle name="Normal 2 3 2 11 2 2 2 2 5" xfId="3450"/>
    <cellStyle name="Normal 2 3 2 11 2 2 2 2 5 2" xfId="11596"/>
    <cellStyle name="Normal 2 3 2 11 2 2 2 2 5 2 2" xfId="27892"/>
    <cellStyle name="Normal 2 3 2 11 2 2 2 2 5 3" xfId="19746"/>
    <cellStyle name="Normal 2 3 2 11 2 2 2 2 6" xfId="6003"/>
    <cellStyle name="Normal 2 3 2 11 2 2 2 2 6 2" xfId="14149"/>
    <cellStyle name="Normal 2 3 2 11 2 2 2 2 6 2 2" xfId="30445"/>
    <cellStyle name="Normal 2 3 2 11 2 2 2 2 6 3" xfId="22299"/>
    <cellStyle name="Normal 2 3 2 11 2 2 2 2 7" xfId="8850"/>
    <cellStyle name="Normal 2 3 2 11 2 2 2 2 7 2" xfId="25146"/>
    <cellStyle name="Normal 2 3 2 11 2 2 2 2 8" xfId="17000"/>
    <cellStyle name="Normal 2 3 2 11 2 2 2 3" xfId="1408"/>
    <cellStyle name="Normal 2 3 2 11 2 2 2 3 2" xfId="2818"/>
    <cellStyle name="Normal 2 3 2 11 2 2 2 3 2 2" xfId="5276"/>
    <cellStyle name="Normal 2 3 2 11 2 2 2 3 2 2 2" xfId="13422"/>
    <cellStyle name="Normal 2 3 2 11 2 2 2 3 2 2 2 2" xfId="29718"/>
    <cellStyle name="Normal 2 3 2 11 2 2 2 3 2 2 3" xfId="21572"/>
    <cellStyle name="Normal 2 3 2 11 2 2 2 3 2 3" xfId="8117"/>
    <cellStyle name="Normal 2 3 2 11 2 2 2 3 2 3 2" xfId="16263"/>
    <cellStyle name="Normal 2 3 2 11 2 2 2 3 2 3 2 2" xfId="32559"/>
    <cellStyle name="Normal 2 3 2 11 2 2 2 3 2 3 3" xfId="24413"/>
    <cellStyle name="Normal 2 3 2 11 2 2 2 3 2 4" xfId="10964"/>
    <cellStyle name="Normal 2 3 2 11 2 2 2 3 2 4 2" xfId="27260"/>
    <cellStyle name="Normal 2 3 2 11 2 2 2 3 2 5" xfId="19114"/>
    <cellStyle name="Normal 2 3 2 11 2 2 2 3 3" xfId="4058"/>
    <cellStyle name="Normal 2 3 2 11 2 2 2 3 3 2" xfId="12204"/>
    <cellStyle name="Normal 2 3 2 11 2 2 2 3 3 2 2" xfId="28500"/>
    <cellStyle name="Normal 2 3 2 11 2 2 2 3 3 3" xfId="20354"/>
    <cellStyle name="Normal 2 3 2 11 2 2 2 3 4" xfId="6707"/>
    <cellStyle name="Normal 2 3 2 11 2 2 2 3 4 2" xfId="14853"/>
    <cellStyle name="Normal 2 3 2 11 2 2 2 3 4 2 2" xfId="31149"/>
    <cellStyle name="Normal 2 3 2 11 2 2 2 3 4 3" xfId="23003"/>
    <cellStyle name="Normal 2 3 2 11 2 2 2 3 5" xfId="9554"/>
    <cellStyle name="Normal 2 3 2 11 2 2 2 3 5 2" xfId="25850"/>
    <cellStyle name="Normal 2 3 2 11 2 2 2 3 6" xfId="17704"/>
    <cellStyle name="Normal 2 3 2 11 2 2 2 4" xfId="2113"/>
    <cellStyle name="Normal 2 3 2 11 2 2 2 4 2" xfId="4667"/>
    <cellStyle name="Normal 2 3 2 11 2 2 2 4 2 2" xfId="12813"/>
    <cellStyle name="Normal 2 3 2 11 2 2 2 4 2 2 2" xfId="29109"/>
    <cellStyle name="Normal 2 3 2 11 2 2 2 4 2 3" xfId="20963"/>
    <cellStyle name="Normal 2 3 2 11 2 2 2 4 3" xfId="7412"/>
    <cellStyle name="Normal 2 3 2 11 2 2 2 4 3 2" xfId="15558"/>
    <cellStyle name="Normal 2 3 2 11 2 2 2 4 3 2 2" xfId="31854"/>
    <cellStyle name="Normal 2 3 2 11 2 2 2 4 3 3" xfId="23708"/>
    <cellStyle name="Normal 2 3 2 11 2 2 2 4 4" xfId="10259"/>
    <cellStyle name="Normal 2 3 2 11 2 2 2 4 4 2" xfId="26555"/>
    <cellStyle name="Normal 2 3 2 11 2 2 2 4 5" xfId="18409"/>
    <cellStyle name="Normal 2 3 2 11 2 2 2 5" xfId="3449"/>
    <cellStyle name="Normal 2 3 2 11 2 2 2 5 2" xfId="11595"/>
    <cellStyle name="Normal 2 3 2 11 2 2 2 5 2 2" xfId="27891"/>
    <cellStyle name="Normal 2 3 2 11 2 2 2 5 3" xfId="19745"/>
    <cellStyle name="Normal 2 3 2 11 2 2 2 6" xfId="6002"/>
    <cellStyle name="Normal 2 3 2 11 2 2 2 6 2" xfId="14148"/>
    <cellStyle name="Normal 2 3 2 11 2 2 2 6 2 2" xfId="30444"/>
    <cellStyle name="Normal 2 3 2 11 2 2 2 6 3" xfId="22298"/>
    <cellStyle name="Normal 2 3 2 11 2 2 2 7" xfId="8849"/>
    <cellStyle name="Normal 2 3 2 11 2 2 2 7 2" xfId="25145"/>
    <cellStyle name="Normal 2 3 2 11 2 2 2 8" xfId="16999"/>
    <cellStyle name="Normal 2 3 2 11 2 2 3" xfId="1407"/>
    <cellStyle name="Normal 2 3 2 11 2 2 3 2" xfId="2817"/>
    <cellStyle name="Normal 2 3 2 11 2 2 3 2 2" xfId="5275"/>
    <cellStyle name="Normal 2 3 2 11 2 2 3 2 2 2" xfId="13421"/>
    <cellStyle name="Normal 2 3 2 11 2 2 3 2 2 2 2" xfId="29717"/>
    <cellStyle name="Normal 2 3 2 11 2 2 3 2 2 3" xfId="21571"/>
    <cellStyle name="Normal 2 3 2 11 2 2 3 2 3" xfId="8116"/>
    <cellStyle name="Normal 2 3 2 11 2 2 3 2 3 2" xfId="16262"/>
    <cellStyle name="Normal 2 3 2 11 2 2 3 2 3 2 2" xfId="32558"/>
    <cellStyle name="Normal 2 3 2 11 2 2 3 2 3 3" xfId="24412"/>
    <cellStyle name="Normal 2 3 2 11 2 2 3 2 4" xfId="10963"/>
    <cellStyle name="Normal 2 3 2 11 2 2 3 2 4 2" xfId="27259"/>
    <cellStyle name="Normal 2 3 2 11 2 2 3 2 5" xfId="19113"/>
    <cellStyle name="Normal 2 3 2 11 2 2 3 3" xfId="4057"/>
    <cellStyle name="Normal 2 3 2 11 2 2 3 3 2" xfId="12203"/>
    <cellStyle name="Normal 2 3 2 11 2 2 3 3 2 2" xfId="28499"/>
    <cellStyle name="Normal 2 3 2 11 2 2 3 3 3" xfId="20353"/>
    <cellStyle name="Normal 2 3 2 11 2 2 3 4" xfId="6706"/>
    <cellStyle name="Normal 2 3 2 11 2 2 3 4 2" xfId="14852"/>
    <cellStyle name="Normal 2 3 2 11 2 2 3 4 2 2" xfId="31148"/>
    <cellStyle name="Normal 2 3 2 11 2 2 3 4 3" xfId="23002"/>
    <cellStyle name="Normal 2 3 2 11 2 2 3 5" xfId="9553"/>
    <cellStyle name="Normal 2 3 2 11 2 2 3 5 2" xfId="25849"/>
    <cellStyle name="Normal 2 3 2 11 2 2 3 6" xfId="17703"/>
    <cellStyle name="Normal 2 3 2 11 2 2 4" xfId="2112"/>
    <cellStyle name="Normal 2 3 2 11 2 2 4 2" xfId="4666"/>
    <cellStyle name="Normal 2 3 2 11 2 2 4 2 2" xfId="12812"/>
    <cellStyle name="Normal 2 3 2 11 2 2 4 2 2 2" xfId="29108"/>
    <cellStyle name="Normal 2 3 2 11 2 2 4 2 3" xfId="20962"/>
    <cellStyle name="Normal 2 3 2 11 2 2 4 3" xfId="7411"/>
    <cellStyle name="Normal 2 3 2 11 2 2 4 3 2" xfId="15557"/>
    <cellStyle name="Normal 2 3 2 11 2 2 4 3 2 2" xfId="31853"/>
    <cellStyle name="Normal 2 3 2 11 2 2 4 3 3" xfId="23707"/>
    <cellStyle name="Normal 2 3 2 11 2 2 4 4" xfId="10258"/>
    <cellStyle name="Normal 2 3 2 11 2 2 4 4 2" xfId="26554"/>
    <cellStyle name="Normal 2 3 2 11 2 2 4 5" xfId="18408"/>
    <cellStyle name="Normal 2 3 2 11 2 2 5" xfId="3448"/>
    <cellStyle name="Normal 2 3 2 11 2 2 5 2" xfId="11594"/>
    <cellStyle name="Normal 2 3 2 11 2 2 5 2 2" xfId="27890"/>
    <cellStyle name="Normal 2 3 2 11 2 2 5 3" xfId="19744"/>
    <cellStyle name="Normal 2 3 2 11 2 2 6" xfId="6001"/>
    <cellStyle name="Normal 2 3 2 11 2 2 6 2" xfId="14147"/>
    <cellStyle name="Normal 2 3 2 11 2 2 6 2 2" xfId="30443"/>
    <cellStyle name="Normal 2 3 2 11 2 2 6 3" xfId="22297"/>
    <cellStyle name="Normal 2 3 2 11 2 2 7" xfId="8848"/>
    <cellStyle name="Normal 2 3 2 11 2 2 7 2" xfId="25144"/>
    <cellStyle name="Normal 2 3 2 11 2 2 8" xfId="16998"/>
    <cellStyle name="Normal 2 3 2 11 2 3" xfId="1406"/>
    <cellStyle name="Normal 2 3 2 11 2 3 2" xfId="2816"/>
    <cellStyle name="Normal 2 3 2 11 2 3 2 2" xfId="5274"/>
    <cellStyle name="Normal 2 3 2 11 2 3 2 2 2" xfId="13420"/>
    <cellStyle name="Normal 2 3 2 11 2 3 2 2 2 2" xfId="29716"/>
    <cellStyle name="Normal 2 3 2 11 2 3 2 2 3" xfId="21570"/>
    <cellStyle name="Normal 2 3 2 11 2 3 2 3" xfId="8115"/>
    <cellStyle name="Normal 2 3 2 11 2 3 2 3 2" xfId="16261"/>
    <cellStyle name="Normal 2 3 2 11 2 3 2 3 2 2" xfId="32557"/>
    <cellStyle name="Normal 2 3 2 11 2 3 2 3 3" xfId="24411"/>
    <cellStyle name="Normal 2 3 2 11 2 3 2 4" xfId="10962"/>
    <cellStyle name="Normal 2 3 2 11 2 3 2 4 2" xfId="27258"/>
    <cellStyle name="Normal 2 3 2 11 2 3 2 5" xfId="19112"/>
    <cellStyle name="Normal 2 3 2 11 2 3 3" xfId="4056"/>
    <cellStyle name="Normal 2 3 2 11 2 3 3 2" xfId="12202"/>
    <cellStyle name="Normal 2 3 2 11 2 3 3 2 2" xfId="28498"/>
    <cellStyle name="Normal 2 3 2 11 2 3 3 3" xfId="20352"/>
    <cellStyle name="Normal 2 3 2 11 2 3 4" xfId="6705"/>
    <cellStyle name="Normal 2 3 2 11 2 3 4 2" xfId="14851"/>
    <cellStyle name="Normal 2 3 2 11 2 3 4 2 2" xfId="31147"/>
    <cellStyle name="Normal 2 3 2 11 2 3 4 3" xfId="23001"/>
    <cellStyle name="Normal 2 3 2 11 2 3 5" xfId="9552"/>
    <cellStyle name="Normal 2 3 2 11 2 3 5 2" xfId="25848"/>
    <cellStyle name="Normal 2 3 2 11 2 3 6" xfId="17702"/>
    <cellStyle name="Normal 2 3 2 11 2 4" xfId="2111"/>
    <cellStyle name="Normal 2 3 2 11 2 4 2" xfId="4665"/>
    <cellStyle name="Normal 2 3 2 11 2 4 2 2" xfId="12811"/>
    <cellStyle name="Normal 2 3 2 11 2 4 2 2 2" xfId="29107"/>
    <cellStyle name="Normal 2 3 2 11 2 4 2 3" xfId="20961"/>
    <cellStyle name="Normal 2 3 2 11 2 4 3" xfId="7410"/>
    <cellStyle name="Normal 2 3 2 11 2 4 3 2" xfId="15556"/>
    <cellStyle name="Normal 2 3 2 11 2 4 3 2 2" xfId="31852"/>
    <cellStyle name="Normal 2 3 2 11 2 4 3 3" xfId="23706"/>
    <cellStyle name="Normal 2 3 2 11 2 4 4" xfId="10257"/>
    <cellStyle name="Normal 2 3 2 11 2 4 4 2" xfId="26553"/>
    <cellStyle name="Normal 2 3 2 11 2 4 5" xfId="18407"/>
    <cellStyle name="Normal 2 3 2 11 2 5" xfId="3447"/>
    <cellStyle name="Normal 2 3 2 11 2 5 2" xfId="11593"/>
    <cellStyle name="Normal 2 3 2 11 2 5 2 2" xfId="27889"/>
    <cellStyle name="Normal 2 3 2 11 2 5 3" xfId="19743"/>
    <cellStyle name="Normal 2 3 2 11 2 6" xfId="6000"/>
    <cellStyle name="Normal 2 3 2 11 2 6 2" xfId="14146"/>
    <cellStyle name="Normal 2 3 2 11 2 6 2 2" xfId="30442"/>
    <cellStyle name="Normal 2 3 2 11 2 6 3" xfId="22296"/>
    <cellStyle name="Normal 2 3 2 11 2 7" xfId="8847"/>
    <cellStyle name="Normal 2 3 2 11 2 7 2" xfId="25143"/>
    <cellStyle name="Normal 2 3 2 11 2 8" xfId="16997"/>
    <cellStyle name="Normal 2 3 2 11 3" xfId="1405"/>
    <cellStyle name="Normal 2 3 2 11 3 2" xfId="2815"/>
    <cellStyle name="Normal 2 3 2 11 3 2 2" xfId="5273"/>
    <cellStyle name="Normal 2 3 2 11 3 2 2 2" xfId="13419"/>
    <cellStyle name="Normal 2 3 2 11 3 2 2 2 2" xfId="29715"/>
    <cellStyle name="Normal 2 3 2 11 3 2 2 3" xfId="21569"/>
    <cellStyle name="Normal 2 3 2 11 3 2 3" xfId="8114"/>
    <cellStyle name="Normal 2 3 2 11 3 2 3 2" xfId="16260"/>
    <cellStyle name="Normal 2 3 2 11 3 2 3 2 2" xfId="32556"/>
    <cellStyle name="Normal 2 3 2 11 3 2 3 3" xfId="24410"/>
    <cellStyle name="Normal 2 3 2 11 3 2 4" xfId="10961"/>
    <cellStyle name="Normal 2 3 2 11 3 2 4 2" xfId="27257"/>
    <cellStyle name="Normal 2 3 2 11 3 2 5" xfId="19111"/>
    <cellStyle name="Normal 2 3 2 11 3 3" xfId="4055"/>
    <cellStyle name="Normal 2 3 2 11 3 3 2" xfId="12201"/>
    <cellStyle name="Normal 2 3 2 11 3 3 2 2" xfId="28497"/>
    <cellStyle name="Normal 2 3 2 11 3 3 3" xfId="20351"/>
    <cellStyle name="Normal 2 3 2 11 3 4" xfId="6704"/>
    <cellStyle name="Normal 2 3 2 11 3 4 2" xfId="14850"/>
    <cellStyle name="Normal 2 3 2 11 3 4 2 2" xfId="31146"/>
    <cellStyle name="Normal 2 3 2 11 3 4 3" xfId="23000"/>
    <cellStyle name="Normal 2 3 2 11 3 5" xfId="9551"/>
    <cellStyle name="Normal 2 3 2 11 3 5 2" xfId="25847"/>
    <cellStyle name="Normal 2 3 2 11 3 6" xfId="17701"/>
    <cellStyle name="Normal 2 3 2 11 4" xfId="2110"/>
    <cellStyle name="Normal 2 3 2 11 4 2" xfId="4664"/>
    <cellStyle name="Normal 2 3 2 11 4 2 2" xfId="12810"/>
    <cellStyle name="Normal 2 3 2 11 4 2 2 2" xfId="29106"/>
    <cellStyle name="Normal 2 3 2 11 4 2 3" xfId="20960"/>
    <cellStyle name="Normal 2 3 2 11 4 3" xfId="7409"/>
    <cellStyle name="Normal 2 3 2 11 4 3 2" xfId="15555"/>
    <cellStyle name="Normal 2 3 2 11 4 3 2 2" xfId="31851"/>
    <cellStyle name="Normal 2 3 2 11 4 3 3" xfId="23705"/>
    <cellStyle name="Normal 2 3 2 11 4 4" xfId="10256"/>
    <cellStyle name="Normal 2 3 2 11 4 4 2" xfId="26552"/>
    <cellStyle name="Normal 2 3 2 11 4 5" xfId="18406"/>
    <cellStyle name="Normal 2 3 2 11 5" xfId="3446"/>
    <cellStyle name="Normal 2 3 2 11 5 2" xfId="11592"/>
    <cellStyle name="Normal 2 3 2 11 5 2 2" xfId="27888"/>
    <cellStyle name="Normal 2 3 2 11 5 3" xfId="19742"/>
    <cellStyle name="Normal 2 3 2 11 6" xfId="5999"/>
    <cellStyle name="Normal 2 3 2 11 6 2" xfId="14145"/>
    <cellStyle name="Normal 2 3 2 11 6 2 2" xfId="30441"/>
    <cellStyle name="Normal 2 3 2 11 6 3" xfId="22295"/>
    <cellStyle name="Normal 2 3 2 11 7" xfId="8846"/>
    <cellStyle name="Normal 2 3 2 11 7 2" xfId="25142"/>
    <cellStyle name="Normal 2 3 2 11 8" xfId="16996"/>
    <cellStyle name="Normal 2 3 2 12" xfId="707"/>
    <cellStyle name="Normal 2 3 2 12 2" xfId="1412"/>
    <cellStyle name="Normal 2 3 2 12 2 2" xfId="2822"/>
    <cellStyle name="Normal 2 3 2 12 2 2 2" xfId="5280"/>
    <cellStyle name="Normal 2 3 2 12 2 2 2 2" xfId="13426"/>
    <cellStyle name="Normal 2 3 2 12 2 2 2 2 2" xfId="29722"/>
    <cellStyle name="Normal 2 3 2 12 2 2 2 3" xfId="21576"/>
    <cellStyle name="Normal 2 3 2 12 2 2 3" xfId="8121"/>
    <cellStyle name="Normal 2 3 2 12 2 2 3 2" xfId="16267"/>
    <cellStyle name="Normal 2 3 2 12 2 2 3 2 2" xfId="32563"/>
    <cellStyle name="Normal 2 3 2 12 2 2 3 3" xfId="24417"/>
    <cellStyle name="Normal 2 3 2 12 2 2 4" xfId="10968"/>
    <cellStyle name="Normal 2 3 2 12 2 2 4 2" xfId="27264"/>
    <cellStyle name="Normal 2 3 2 12 2 2 5" xfId="19118"/>
    <cellStyle name="Normal 2 3 2 12 2 3" xfId="4062"/>
    <cellStyle name="Normal 2 3 2 12 2 3 2" xfId="12208"/>
    <cellStyle name="Normal 2 3 2 12 2 3 2 2" xfId="28504"/>
    <cellStyle name="Normal 2 3 2 12 2 3 3" xfId="20358"/>
    <cellStyle name="Normal 2 3 2 12 2 4" xfId="6711"/>
    <cellStyle name="Normal 2 3 2 12 2 4 2" xfId="14857"/>
    <cellStyle name="Normal 2 3 2 12 2 4 2 2" xfId="31153"/>
    <cellStyle name="Normal 2 3 2 12 2 4 3" xfId="23007"/>
    <cellStyle name="Normal 2 3 2 12 2 5" xfId="9558"/>
    <cellStyle name="Normal 2 3 2 12 2 5 2" xfId="25854"/>
    <cellStyle name="Normal 2 3 2 12 2 6" xfId="17708"/>
    <cellStyle name="Normal 2 3 2 12 3" xfId="2117"/>
    <cellStyle name="Normal 2 3 2 12 3 2" xfId="4671"/>
    <cellStyle name="Normal 2 3 2 12 3 2 2" xfId="12817"/>
    <cellStyle name="Normal 2 3 2 12 3 2 2 2" xfId="29113"/>
    <cellStyle name="Normal 2 3 2 12 3 2 3" xfId="20967"/>
    <cellStyle name="Normal 2 3 2 12 3 3" xfId="7416"/>
    <cellStyle name="Normal 2 3 2 12 3 3 2" xfId="15562"/>
    <cellStyle name="Normal 2 3 2 12 3 3 2 2" xfId="31858"/>
    <cellStyle name="Normal 2 3 2 12 3 3 3" xfId="23712"/>
    <cellStyle name="Normal 2 3 2 12 3 4" xfId="10263"/>
    <cellStyle name="Normal 2 3 2 12 3 4 2" xfId="26559"/>
    <cellStyle name="Normal 2 3 2 12 3 5" xfId="18413"/>
    <cellStyle name="Normal 2 3 2 12 4" xfId="2840"/>
    <cellStyle name="Normal 2 3 2 12 4 2" xfId="5297"/>
    <cellStyle name="Normal 2 3 2 12 4 2 2" xfId="13443"/>
    <cellStyle name="Normal 2 3 2 12 4 2 2 2" xfId="29739"/>
    <cellStyle name="Normal 2 3 2 12 4 2 3" xfId="21593"/>
    <cellStyle name="Normal 2 3 2 12 4 3" xfId="8139"/>
    <cellStyle name="Normal 2 3 2 12 4 3 2" xfId="16285"/>
    <cellStyle name="Normal 2 3 2 12 4 3 2 2" xfId="32581"/>
    <cellStyle name="Normal 2 3 2 12 4 3 3" xfId="24435"/>
    <cellStyle name="Normal 2 3 2 12 4 4" xfId="8152"/>
    <cellStyle name="Normal 2 3 2 12 4 4 2" xfId="16298"/>
    <cellStyle name="Normal 2 3 2 12 4 4 2 2" xfId="32594"/>
    <cellStyle name="Normal 2 3 2 12 4 4 3" xfId="24448"/>
    <cellStyle name="Normal 2 3 2 12 4 5" xfId="10986"/>
    <cellStyle name="Normal 2 3 2 12 4 5 2" xfId="27282"/>
    <cellStyle name="Normal 2 3 2 12 4 6" xfId="19136"/>
    <cellStyle name="Normal 2 3 2 12 4 7" xfId="32602"/>
    <cellStyle name="Normal 2 3 2 12 4 7 2" xfId="32603"/>
    <cellStyle name="Normal 2 3 2 12 4 7 3" xfId="32604"/>
    <cellStyle name="Normal 2 3 2 12 4 7 3 2" xfId="32606"/>
    <cellStyle name="Normal 2 3 2 12 4 7 3 2 2" xfId="32608"/>
    <cellStyle name="Normal 2 3 2 12 4 7 3 2 3" xfId="32611"/>
    <cellStyle name="Normal 2 3 2 12 4 7 3 2 3 2" xfId="32612"/>
    <cellStyle name="Normal 2 3 2 12 4 7 3 3" xfId="32610"/>
    <cellStyle name="Normal 2 3 2 12 4 7 3 3 2" xfId="32613"/>
    <cellStyle name="Normal 2 3 2 12 4 8" xfId="32614"/>
    <cellStyle name="Normal 2 3 2 12 5" xfId="3453"/>
    <cellStyle name="Normal 2 3 2 12 5 2" xfId="11599"/>
    <cellStyle name="Normal 2 3 2 12 5 2 2" xfId="27895"/>
    <cellStyle name="Normal 2 3 2 12 5 3" xfId="19749"/>
    <cellStyle name="Normal 2 3 2 12 6" xfId="6006"/>
    <cellStyle name="Normal 2 3 2 12 6 2" xfId="14152"/>
    <cellStyle name="Normal 2 3 2 12 6 2 2" xfId="30448"/>
    <cellStyle name="Normal 2 3 2 12 6 3" xfId="22302"/>
    <cellStyle name="Normal 2 3 2 12 7" xfId="8853"/>
    <cellStyle name="Normal 2 3 2 12 7 2" xfId="25149"/>
    <cellStyle name="Normal 2 3 2 12 8" xfId="17003"/>
    <cellStyle name="Normal 2 3 2 13" xfId="719"/>
    <cellStyle name="Normal 2 3 2 13 2" xfId="2129"/>
    <cellStyle name="Normal 2 3 2 13 2 2" xfId="4682"/>
    <cellStyle name="Normal 2 3 2 13 2 2 2" xfId="12828"/>
    <cellStyle name="Normal 2 3 2 13 2 2 2 2" xfId="29124"/>
    <cellStyle name="Normal 2 3 2 13 2 2 3" xfId="20978"/>
    <cellStyle name="Normal 2 3 2 13 2 3" xfId="7428"/>
    <cellStyle name="Normal 2 3 2 13 2 3 2" xfId="15574"/>
    <cellStyle name="Normal 2 3 2 13 2 3 2 2" xfId="31870"/>
    <cellStyle name="Normal 2 3 2 13 2 3 3" xfId="23724"/>
    <cellStyle name="Normal 2 3 2 13 2 4" xfId="10275"/>
    <cellStyle name="Normal 2 3 2 13 2 4 2" xfId="26571"/>
    <cellStyle name="Normal 2 3 2 13 2 5" xfId="18425"/>
    <cellStyle name="Normal 2 3 2 13 3" xfId="3464"/>
    <cellStyle name="Normal 2 3 2 13 3 2" xfId="11610"/>
    <cellStyle name="Normal 2 3 2 13 3 2 2" xfId="27906"/>
    <cellStyle name="Normal 2 3 2 13 3 3" xfId="19760"/>
    <cellStyle name="Normal 2 3 2 13 4" xfId="6018"/>
    <cellStyle name="Normal 2 3 2 13 4 2" xfId="14164"/>
    <cellStyle name="Normal 2 3 2 13 4 2 2" xfId="30460"/>
    <cellStyle name="Normal 2 3 2 13 4 3" xfId="22314"/>
    <cellStyle name="Normal 2 3 2 13 5" xfId="8865"/>
    <cellStyle name="Normal 2 3 2 13 5 2" xfId="25161"/>
    <cellStyle name="Normal 2 3 2 13 6" xfId="17015"/>
    <cellStyle name="Normal 2 3 2 14" xfId="1424"/>
    <cellStyle name="Normal 2 3 2 14 2" xfId="4073"/>
    <cellStyle name="Normal 2 3 2 14 2 2" xfId="12219"/>
    <cellStyle name="Normal 2 3 2 14 2 2 2" xfId="28515"/>
    <cellStyle name="Normal 2 3 2 14 2 3" xfId="20369"/>
    <cellStyle name="Normal 2 3 2 14 3" xfId="6723"/>
    <cellStyle name="Normal 2 3 2 14 3 2" xfId="14869"/>
    <cellStyle name="Normal 2 3 2 14 3 2 2" xfId="31165"/>
    <cellStyle name="Normal 2 3 2 14 3 3" xfId="23019"/>
    <cellStyle name="Normal 2 3 2 14 4" xfId="9570"/>
    <cellStyle name="Normal 2 3 2 14 4 2" xfId="25866"/>
    <cellStyle name="Normal 2 3 2 14 5" xfId="17720"/>
    <cellStyle name="Normal 2 3 2 15" xfId="2855"/>
    <cellStyle name="Normal 2 3 2 15 2" xfId="11001"/>
    <cellStyle name="Normal 2 3 2 15 2 2" xfId="27297"/>
    <cellStyle name="Normal 2 3 2 15 3" xfId="19151"/>
    <cellStyle name="Normal 2 3 2 16" xfId="5313"/>
    <cellStyle name="Normal 2 3 2 16 2" xfId="13459"/>
    <cellStyle name="Normal 2 3 2 16 2 2" xfId="29755"/>
    <cellStyle name="Normal 2 3 2 16 3" xfId="21609"/>
    <cellStyle name="Normal 2 3 2 17" xfId="8160"/>
    <cellStyle name="Normal 2 3 2 17 2" xfId="24456"/>
    <cellStyle name="Normal 2 3 2 18" xfId="16310"/>
    <cellStyle name="Normal 2 3 2 2" xfId="17"/>
    <cellStyle name="Normal 2 3 2 2 10" xfId="723"/>
    <cellStyle name="Normal 2 3 2 2 10 2" xfId="2133"/>
    <cellStyle name="Normal 2 3 2 2 10 2 2" xfId="4685"/>
    <cellStyle name="Normal 2 3 2 2 10 2 2 2" xfId="12831"/>
    <cellStyle name="Normal 2 3 2 2 10 2 2 2 2" xfId="29127"/>
    <cellStyle name="Normal 2 3 2 2 10 2 2 3" xfId="20981"/>
    <cellStyle name="Normal 2 3 2 2 10 2 3" xfId="7432"/>
    <cellStyle name="Normal 2 3 2 2 10 2 3 2" xfId="15578"/>
    <cellStyle name="Normal 2 3 2 2 10 2 3 2 2" xfId="31874"/>
    <cellStyle name="Normal 2 3 2 2 10 2 3 3" xfId="23728"/>
    <cellStyle name="Normal 2 3 2 2 10 2 4" xfId="10279"/>
    <cellStyle name="Normal 2 3 2 2 10 2 4 2" xfId="26575"/>
    <cellStyle name="Normal 2 3 2 2 10 2 5" xfId="18429"/>
    <cellStyle name="Normal 2 3 2 2 10 3" xfId="3467"/>
    <cellStyle name="Normal 2 3 2 2 10 3 2" xfId="11613"/>
    <cellStyle name="Normal 2 3 2 2 10 3 2 2" xfId="27909"/>
    <cellStyle name="Normal 2 3 2 2 10 3 3" xfId="19763"/>
    <cellStyle name="Normal 2 3 2 2 10 4" xfId="6022"/>
    <cellStyle name="Normal 2 3 2 2 10 4 2" xfId="14168"/>
    <cellStyle name="Normal 2 3 2 2 10 4 2 2" xfId="30464"/>
    <cellStyle name="Normal 2 3 2 2 10 4 3" xfId="22318"/>
    <cellStyle name="Normal 2 3 2 2 10 5" xfId="8869"/>
    <cellStyle name="Normal 2 3 2 2 10 5 2" xfId="25165"/>
    <cellStyle name="Normal 2 3 2 2 10 6" xfId="17019"/>
    <cellStyle name="Normal 2 3 2 2 11" xfId="1428"/>
    <cellStyle name="Normal 2 3 2 2 11 2" xfId="4076"/>
    <cellStyle name="Normal 2 3 2 2 11 2 2" xfId="12222"/>
    <cellStyle name="Normal 2 3 2 2 11 2 2 2" xfId="28518"/>
    <cellStyle name="Normal 2 3 2 2 11 2 3" xfId="20372"/>
    <cellStyle name="Normal 2 3 2 2 11 3" xfId="6727"/>
    <cellStyle name="Normal 2 3 2 2 11 3 2" xfId="14873"/>
    <cellStyle name="Normal 2 3 2 2 11 3 2 2" xfId="31169"/>
    <cellStyle name="Normal 2 3 2 2 11 3 3" xfId="23023"/>
    <cellStyle name="Normal 2 3 2 2 11 4" xfId="9574"/>
    <cellStyle name="Normal 2 3 2 2 11 4 2" xfId="25870"/>
    <cellStyle name="Normal 2 3 2 2 11 5" xfId="17724"/>
    <cellStyle name="Normal 2 3 2 2 12" xfId="2858"/>
    <cellStyle name="Normal 2 3 2 2 12 2" xfId="11004"/>
    <cellStyle name="Normal 2 3 2 2 12 2 2" xfId="27300"/>
    <cellStyle name="Normal 2 3 2 2 12 3" xfId="19154"/>
    <cellStyle name="Normal 2 3 2 2 13" xfId="5317"/>
    <cellStyle name="Normal 2 3 2 2 13 2" xfId="13463"/>
    <cellStyle name="Normal 2 3 2 2 13 2 2" xfId="29759"/>
    <cellStyle name="Normal 2 3 2 2 13 3" xfId="21613"/>
    <cellStyle name="Normal 2 3 2 2 14" xfId="8164"/>
    <cellStyle name="Normal 2 3 2 2 14 2" xfId="24460"/>
    <cellStyle name="Normal 2 3 2 2 15" xfId="16314"/>
    <cellStyle name="Normal 2 3 2 2 2" xfId="28"/>
    <cellStyle name="Normal 2 3 2 2 2 10" xfId="2867"/>
    <cellStyle name="Normal 2 3 2 2 2 10 2" xfId="11013"/>
    <cellStyle name="Normal 2 3 2 2 2 10 2 2" xfId="27309"/>
    <cellStyle name="Normal 2 3 2 2 2 10 3" xfId="19163"/>
    <cellStyle name="Normal 2 3 2 2 2 11" xfId="5328"/>
    <cellStyle name="Normal 2 3 2 2 2 11 2" xfId="13474"/>
    <cellStyle name="Normal 2 3 2 2 2 11 2 2" xfId="29770"/>
    <cellStyle name="Normal 2 3 2 2 2 11 3" xfId="21624"/>
    <cellStyle name="Normal 2 3 2 2 2 12" xfId="8175"/>
    <cellStyle name="Normal 2 3 2 2 2 12 2" xfId="24471"/>
    <cellStyle name="Normal 2 3 2 2 2 13" xfId="16325"/>
    <cellStyle name="Normal 2 3 2 2 2 2" xfId="50"/>
    <cellStyle name="Normal 2 3 2 2 2 2 10" xfId="5350"/>
    <cellStyle name="Normal 2 3 2 2 2 2 10 2" xfId="13496"/>
    <cellStyle name="Normal 2 3 2 2 2 2 10 2 2" xfId="29792"/>
    <cellStyle name="Normal 2 3 2 2 2 2 10 3" xfId="21646"/>
    <cellStyle name="Normal 2 3 2 2 2 2 11" xfId="8197"/>
    <cellStyle name="Normal 2 3 2 2 2 2 11 2" xfId="24493"/>
    <cellStyle name="Normal 2 3 2 2 2 2 12" xfId="16347"/>
    <cellStyle name="Normal 2 3 2 2 2 2 2" xfId="94"/>
    <cellStyle name="Normal 2 3 2 2 2 2 2 10" xfId="8241"/>
    <cellStyle name="Normal 2 3 2 2 2 2 2 10 2" xfId="24537"/>
    <cellStyle name="Normal 2 3 2 2 2 2 2 11" xfId="16391"/>
    <cellStyle name="Normal 2 3 2 2 2 2 2 2" xfId="184"/>
    <cellStyle name="Normal 2 3 2 2 2 2 2 2 2" xfId="528"/>
    <cellStyle name="Normal 2 3 2 2 2 2 2 2 2 2" xfId="1234"/>
    <cellStyle name="Normal 2 3 2 2 2 2 2 2 2 2 2" xfId="2644"/>
    <cellStyle name="Normal 2 3 2 2 2 2 2 2 2 2 2 2" xfId="5118"/>
    <cellStyle name="Normal 2 3 2 2 2 2 2 2 2 2 2 2 2" xfId="13264"/>
    <cellStyle name="Normal 2 3 2 2 2 2 2 2 2 2 2 2 2 2" xfId="29560"/>
    <cellStyle name="Normal 2 3 2 2 2 2 2 2 2 2 2 2 3" xfId="21414"/>
    <cellStyle name="Normal 2 3 2 2 2 2 2 2 2 2 2 3" xfId="7943"/>
    <cellStyle name="Normal 2 3 2 2 2 2 2 2 2 2 2 3 2" xfId="16089"/>
    <cellStyle name="Normal 2 3 2 2 2 2 2 2 2 2 2 3 2 2" xfId="32385"/>
    <cellStyle name="Normal 2 3 2 2 2 2 2 2 2 2 2 3 3" xfId="24239"/>
    <cellStyle name="Normal 2 3 2 2 2 2 2 2 2 2 2 4" xfId="10790"/>
    <cellStyle name="Normal 2 3 2 2 2 2 2 2 2 2 2 4 2" xfId="27086"/>
    <cellStyle name="Normal 2 3 2 2 2 2 2 2 2 2 2 5" xfId="18940"/>
    <cellStyle name="Normal 2 3 2 2 2 2 2 2 2 2 3" xfId="3900"/>
    <cellStyle name="Normal 2 3 2 2 2 2 2 2 2 2 3 2" xfId="12046"/>
    <cellStyle name="Normal 2 3 2 2 2 2 2 2 2 2 3 2 2" xfId="28342"/>
    <cellStyle name="Normal 2 3 2 2 2 2 2 2 2 2 3 3" xfId="20196"/>
    <cellStyle name="Normal 2 3 2 2 2 2 2 2 2 2 4" xfId="6533"/>
    <cellStyle name="Normal 2 3 2 2 2 2 2 2 2 2 4 2" xfId="14679"/>
    <cellStyle name="Normal 2 3 2 2 2 2 2 2 2 2 4 2 2" xfId="30975"/>
    <cellStyle name="Normal 2 3 2 2 2 2 2 2 2 2 4 3" xfId="22829"/>
    <cellStyle name="Normal 2 3 2 2 2 2 2 2 2 2 5" xfId="9380"/>
    <cellStyle name="Normal 2 3 2 2 2 2 2 2 2 2 5 2" xfId="25676"/>
    <cellStyle name="Normal 2 3 2 2 2 2 2 2 2 2 6" xfId="17530"/>
    <cellStyle name="Normal 2 3 2 2 2 2 2 2 2 3" xfId="1939"/>
    <cellStyle name="Normal 2 3 2 2 2 2 2 2 2 3 2" xfId="4509"/>
    <cellStyle name="Normal 2 3 2 2 2 2 2 2 2 3 2 2" xfId="12655"/>
    <cellStyle name="Normal 2 3 2 2 2 2 2 2 2 3 2 2 2" xfId="28951"/>
    <cellStyle name="Normal 2 3 2 2 2 2 2 2 2 3 2 3" xfId="20805"/>
    <cellStyle name="Normal 2 3 2 2 2 2 2 2 2 3 3" xfId="7238"/>
    <cellStyle name="Normal 2 3 2 2 2 2 2 2 2 3 3 2" xfId="15384"/>
    <cellStyle name="Normal 2 3 2 2 2 2 2 2 2 3 3 2 2" xfId="31680"/>
    <cellStyle name="Normal 2 3 2 2 2 2 2 2 2 3 3 3" xfId="23534"/>
    <cellStyle name="Normal 2 3 2 2 2 2 2 2 2 3 4" xfId="10085"/>
    <cellStyle name="Normal 2 3 2 2 2 2 2 2 2 3 4 2" xfId="26381"/>
    <cellStyle name="Normal 2 3 2 2 2 2 2 2 2 3 5" xfId="18235"/>
    <cellStyle name="Normal 2 3 2 2 2 2 2 2 2 4" xfId="3291"/>
    <cellStyle name="Normal 2 3 2 2 2 2 2 2 2 4 2" xfId="11437"/>
    <cellStyle name="Normal 2 3 2 2 2 2 2 2 2 4 2 2" xfId="27733"/>
    <cellStyle name="Normal 2 3 2 2 2 2 2 2 2 4 3" xfId="19587"/>
    <cellStyle name="Normal 2 3 2 2 2 2 2 2 2 5" xfId="5828"/>
    <cellStyle name="Normal 2 3 2 2 2 2 2 2 2 5 2" xfId="13974"/>
    <cellStyle name="Normal 2 3 2 2 2 2 2 2 2 5 2 2" xfId="30270"/>
    <cellStyle name="Normal 2 3 2 2 2 2 2 2 2 5 3" xfId="22124"/>
    <cellStyle name="Normal 2 3 2 2 2 2 2 2 2 6" xfId="8675"/>
    <cellStyle name="Normal 2 3 2 2 2 2 2 2 2 6 2" xfId="24971"/>
    <cellStyle name="Normal 2 3 2 2 2 2 2 2 2 7" xfId="16825"/>
    <cellStyle name="Normal 2 3 2 2 2 2 2 2 3" xfId="890"/>
    <cellStyle name="Normal 2 3 2 2 2 2 2 2 3 2" xfId="2300"/>
    <cellStyle name="Normal 2 3 2 2 2 2 2 2 3 2 2" xfId="4822"/>
    <cellStyle name="Normal 2 3 2 2 2 2 2 2 3 2 2 2" xfId="12968"/>
    <cellStyle name="Normal 2 3 2 2 2 2 2 2 3 2 2 2 2" xfId="29264"/>
    <cellStyle name="Normal 2 3 2 2 2 2 2 2 3 2 2 3" xfId="21118"/>
    <cellStyle name="Normal 2 3 2 2 2 2 2 2 3 2 3" xfId="7599"/>
    <cellStyle name="Normal 2 3 2 2 2 2 2 2 3 2 3 2" xfId="15745"/>
    <cellStyle name="Normal 2 3 2 2 2 2 2 2 3 2 3 2 2" xfId="32041"/>
    <cellStyle name="Normal 2 3 2 2 2 2 2 2 3 2 3 3" xfId="23895"/>
    <cellStyle name="Normal 2 3 2 2 2 2 2 2 3 2 4" xfId="10446"/>
    <cellStyle name="Normal 2 3 2 2 2 2 2 2 3 2 4 2" xfId="26742"/>
    <cellStyle name="Normal 2 3 2 2 2 2 2 2 3 2 5" xfId="18596"/>
    <cellStyle name="Normal 2 3 2 2 2 2 2 2 3 3" xfId="3604"/>
    <cellStyle name="Normal 2 3 2 2 2 2 2 2 3 3 2" xfId="11750"/>
    <cellStyle name="Normal 2 3 2 2 2 2 2 2 3 3 2 2" xfId="28046"/>
    <cellStyle name="Normal 2 3 2 2 2 2 2 2 3 3 3" xfId="19900"/>
    <cellStyle name="Normal 2 3 2 2 2 2 2 2 3 4" xfId="6189"/>
    <cellStyle name="Normal 2 3 2 2 2 2 2 2 3 4 2" xfId="14335"/>
    <cellStyle name="Normal 2 3 2 2 2 2 2 2 3 4 2 2" xfId="30631"/>
    <cellStyle name="Normal 2 3 2 2 2 2 2 2 3 4 3" xfId="22485"/>
    <cellStyle name="Normal 2 3 2 2 2 2 2 2 3 5" xfId="9036"/>
    <cellStyle name="Normal 2 3 2 2 2 2 2 2 3 5 2" xfId="25332"/>
    <cellStyle name="Normal 2 3 2 2 2 2 2 2 3 6" xfId="17186"/>
    <cellStyle name="Normal 2 3 2 2 2 2 2 2 4" xfId="1595"/>
    <cellStyle name="Normal 2 3 2 2 2 2 2 2 4 2" xfId="4213"/>
    <cellStyle name="Normal 2 3 2 2 2 2 2 2 4 2 2" xfId="12359"/>
    <cellStyle name="Normal 2 3 2 2 2 2 2 2 4 2 2 2" xfId="28655"/>
    <cellStyle name="Normal 2 3 2 2 2 2 2 2 4 2 3" xfId="20509"/>
    <cellStyle name="Normal 2 3 2 2 2 2 2 2 4 3" xfId="6894"/>
    <cellStyle name="Normal 2 3 2 2 2 2 2 2 4 3 2" xfId="15040"/>
    <cellStyle name="Normal 2 3 2 2 2 2 2 2 4 3 2 2" xfId="31336"/>
    <cellStyle name="Normal 2 3 2 2 2 2 2 2 4 3 3" xfId="23190"/>
    <cellStyle name="Normal 2 3 2 2 2 2 2 2 4 4" xfId="9741"/>
    <cellStyle name="Normal 2 3 2 2 2 2 2 2 4 4 2" xfId="26037"/>
    <cellStyle name="Normal 2 3 2 2 2 2 2 2 4 5" xfId="17891"/>
    <cellStyle name="Normal 2 3 2 2 2 2 2 2 5" xfId="2995"/>
    <cellStyle name="Normal 2 3 2 2 2 2 2 2 5 2" xfId="11141"/>
    <cellStyle name="Normal 2 3 2 2 2 2 2 2 5 2 2" xfId="27437"/>
    <cellStyle name="Normal 2 3 2 2 2 2 2 2 5 3" xfId="19291"/>
    <cellStyle name="Normal 2 3 2 2 2 2 2 2 6" xfId="5484"/>
    <cellStyle name="Normal 2 3 2 2 2 2 2 2 6 2" xfId="13630"/>
    <cellStyle name="Normal 2 3 2 2 2 2 2 2 6 2 2" xfId="29926"/>
    <cellStyle name="Normal 2 3 2 2 2 2 2 2 6 3" xfId="21780"/>
    <cellStyle name="Normal 2 3 2 2 2 2 2 2 7" xfId="8331"/>
    <cellStyle name="Normal 2 3 2 2 2 2 2 2 7 2" xfId="24627"/>
    <cellStyle name="Normal 2 3 2 2 2 2 2 2 8" xfId="16481"/>
    <cellStyle name="Normal 2 3 2 2 2 2 2 3" xfId="258"/>
    <cellStyle name="Normal 2 3 2 2 2 2 2 3 2" xfId="602"/>
    <cellStyle name="Normal 2 3 2 2 2 2 2 3 2 2" xfId="1308"/>
    <cellStyle name="Normal 2 3 2 2 2 2 2 3 2 2 2" xfId="2718"/>
    <cellStyle name="Normal 2 3 2 2 2 2 2 3 2 2 2 2" xfId="5192"/>
    <cellStyle name="Normal 2 3 2 2 2 2 2 3 2 2 2 2 2" xfId="13338"/>
    <cellStyle name="Normal 2 3 2 2 2 2 2 3 2 2 2 2 2 2" xfId="29634"/>
    <cellStyle name="Normal 2 3 2 2 2 2 2 3 2 2 2 2 3" xfId="21488"/>
    <cellStyle name="Normal 2 3 2 2 2 2 2 3 2 2 2 3" xfId="8017"/>
    <cellStyle name="Normal 2 3 2 2 2 2 2 3 2 2 2 3 2" xfId="16163"/>
    <cellStyle name="Normal 2 3 2 2 2 2 2 3 2 2 2 3 2 2" xfId="32459"/>
    <cellStyle name="Normal 2 3 2 2 2 2 2 3 2 2 2 3 3" xfId="24313"/>
    <cellStyle name="Normal 2 3 2 2 2 2 2 3 2 2 2 4" xfId="10864"/>
    <cellStyle name="Normal 2 3 2 2 2 2 2 3 2 2 2 4 2" xfId="27160"/>
    <cellStyle name="Normal 2 3 2 2 2 2 2 3 2 2 2 5" xfId="19014"/>
    <cellStyle name="Normal 2 3 2 2 2 2 2 3 2 2 3" xfId="3974"/>
    <cellStyle name="Normal 2 3 2 2 2 2 2 3 2 2 3 2" xfId="12120"/>
    <cellStyle name="Normal 2 3 2 2 2 2 2 3 2 2 3 2 2" xfId="28416"/>
    <cellStyle name="Normal 2 3 2 2 2 2 2 3 2 2 3 3" xfId="20270"/>
    <cellStyle name="Normal 2 3 2 2 2 2 2 3 2 2 4" xfId="6607"/>
    <cellStyle name="Normal 2 3 2 2 2 2 2 3 2 2 4 2" xfId="14753"/>
    <cellStyle name="Normal 2 3 2 2 2 2 2 3 2 2 4 2 2" xfId="31049"/>
    <cellStyle name="Normal 2 3 2 2 2 2 2 3 2 2 4 3" xfId="22903"/>
    <cellStyle name="Normal 2 3 2 2 2 2 2 3 2 2 5" xfId="9454"/>
    <cellStyle name="Normal 2 3 2 2 2 2 2 3 2 2 5 2" xfId="25750"/>
    <cellStyle name="Normal 2 3 2 2 2 2 2 3 2 2 6" xfId="17604"/>
    <cellStyle name="Normal 2 3 2 2 2 2 2 3 2 3" xfId="2013"/>
    <cellStyle name="Normal 2 3 2 2 2 2 2 3 2 3 2" xfId="4583"/>
    <cellStyle name="Normal 2 3 2 2 2 2 2 3 2 3 2 2" xfId="12729"/>
    <cellStyle name="Normal 2 3 2 2 2 2 2 3 2 3 2 2 2" xfId="29025"/>
    <cellStyle name="Normal 2 3 2 2 2 2 2 3 2 3 2 3" xfId="20879"/>
    <cellStyle name="Normal 2 3 2 2 2 2 2 3 2 3 3" xfId="7312"/>
    <cellStyle name="Normal 2 3 2 2 2 2 2 3 2 3 3 2" xfId="15458"/>
    <cellStyle name="Normal 2 3 2 2 2 2 2 3 2 3 3 2 2" xfId="31754"/>
    <cellStyle name="Normal 2 3 2 2 2 2 2 3 2 3 3 3" xfId="23608"/>
    <cellStyle name="Normal 2 3 2 2 2 2 2 3 2 3 4" xfId="10159"/>
    <cellStyle name="Normal 2 3 2 2 2 2 2 3 2 3 4 2" xfId="26455"/>
    <cellStyle name="Normal 2 3 2 2 2 2 2 3 2 3 5" xfId="18309"/>
    <cellStyle name="Normal 2 3 2 2 2 2 2 3 2 4" xfId="3365"/>
    <cellStyle name="Normal 2 3 2 2 2 2 2 3 2 4 2" xfId="11511"/>
    <cellStyle name="Normal 2 3 2 2 2 2 2 3 2 4 2 2" xfId="27807"/>
    <cellStyle name="Normal 2 3 2 2 2 2 2 3 2 4 3" xfId="19661"/>
    <cellStyle name="Normal 2 3 2 2 2 2 2 3 2 5" xfId="5902"/>
    <cellStyle name="Normal 2 3 2 2 2 2 2 3 2 5 2" xfId="14048"/>
    <cellStyle name="Normal 2 3 2 2 2 2 2 3 2 5 2 2" xfId="30344"/>
    <cellStyle name="Normal 2 3 2 2 2 2 2 3 2 5 3" xfId="22198"/>
    <cellStyle name="Normal 2 3 2 2 2 2 2 3 2 6" xfId="8749"/>
    <cellStyle name="Normal 2 3 2 2 2 2 2 3 2 6 2" xfId="25045"/>
    <cellStyle name="Normal 2 3 2 2 2 2 2 3 2 7" xfId="16899"/>
    <cellStyle name="Normal 2 3 2 2 2 2 2 3 3" xfId="964"/>
    <cellStyle name="Normal 2 3 2 2 2 2 2 3 3 2" xfId="2374"/>
    <cellStyle name="Normal 2 3 2 2 2 2 2 3 3 2 2" xfId="4896"/>
    <cellStyle name="Normal 2 3 2 2 2 2 2 3 3 2 2 2" xfId="13042"/>
    <cellStyle name="Normal 2 3 2 2 2 2 2 3 3 2 2 2 2" xfId="29338"/>
    <cellStyle name="Normal 2 3 2 2 2 2 2 3 3 2 2 3" xfId="21192"/>
    <cellStyle name="Normal 2 3 2 2 2 2 2 3 3 2 3" xfId="7673"/>
    <cellStyle name="Normal 2 3 2 2 2 2 2 3 3 2 3 2" xfId="15819"/>
    <cellStyle name="Normal 2 3 2 2 2 2 2 3 3 2 3 2 2" xfId="32115"/>
    <cellStyle name="Normal 2 3 2 2 2 2 2 3 3 2 3 3" xfId="23969"/>
    <cellStyle name="Normal 2 3 2 2 2 2 2 3 3 2 4" xfId="10520"/>
    <cellStyle name="Normal 2 3 2 2 2 2 2 3 3 2 4 2" xfId="26816"/>
    <cellStyle name="Normal 2 3 2 2 2 2 2 3 3 2 5" xfId="18670"/>
    <cellStyle name="Normal 2 3 2 2 2 2 2 3 3 3" xfId="3678"/>
    <cellStyle name="Normal 2 3 2 2 2 2 2 3 3 3 2" xfId="11824"/>
    <cellStyle name="Normal 2 3 2 2 2 2 2 3 3 3 2 2" xfId="28120"/>
    <cellStyle name="Normal 2 3 2 2 2 2 2 3 3 3 3" xfId="19974"/>
    <cellStyle name="Normal 2 3 2 2 2 2 2 3 3 4" xfId="6263"/>
    <cellStyle name="Normal 2 3 2 2 2 2 2 3 3 4 2" xfId="14409"/>
    <cellStyle name="Normal 2 3 2 2 2 2 2 3 3 4 2 2" xfId="30705"/>
    <cellStyle name="Normal 2 3 2 2 2 2 2 3 3 4 3" xfId="22559"/>
    <cellStyle name="Normal 2 3 2 2 2 2 2 3 3 5" xfId="9110"/>
    <cellStyle name="Normal 2 3 2 2 2 2 2 3 3 5 2" xfId="25406"/>
    <cellStyle name="Normal 2 3 2 2 2 2 2 3 3 6" xfId="17260"/>
    <cellStyle name="Normal 2 3 2 2 2 2 2 3 4" xfId="1669"/>
    <cellStyle name="Normal 2 3 2 2 2 2 2 3 4 2" xfId="4287"/>
    <cellStyle name="Normal 2 3 2 2 2 2 2 3 4 2 2" xfId="12433"/>
    <cellStyle name="Normal 2 3 2 2 2 2 2 3 4 2 2 2" xfId="28729"/>
    <cellStyle name="Normal 2 3 2 2 2 2 2 3 4 2 3" xfId="20583"/>
    <cellStyle name="Normal 2 3 2 2 2 2 2 3 4 3" xfId="6968"/>
    <cellStyle name="Normal 2 3 2 2 2 2 2 3 4 3 2" xfId="15114"/>
    <cellStyle name="Normal 2 3 2 2 2 2 2 3 4 3 2 2" xfId="31410"/>
    <cellStyle name="Normal 2 3 2 2 2 2 2 3 4 3 3" xfId="23264"/>
    <cellStyle name="Normal 2 3 2 2 2 2 2 3 4 4" xfId="9815"/>
    <cellStyle name="Normal 2 3 2 2 2 2 2 3 4 4 2" xfId="26111"/>
    <cellStyle name="Normal 2 3 2 2 2 2 2 3 4 5" xfId="17965"/>
    <cellStyle name="Normal 2 3 2 2 2 2 2 3 5" xfId="3069"/>
    <cellStyle name="Normal 2 3 2 2 2 2 2 3 5 2" xfId="11215"/>
    <cellStyle name="Normal 2 3 2 2 2 2 2 3 5 2 2" xfId="27511"/>
    <cellStyle name="Normal 2 3 2 2 2 2 2 3 5 3" xfId="19365"/>
    <cellStyle name="Normal 2 3 2 2 2 2 2 3 6" xfId="5558"/>
    <cellStyle name="Normal 2 3 2 2 2 2 2 3 6 2" xfId="13704"/>
    <cellStyle name="Normal 2 3 2 2 2 2 2 3 6 2 2" xfId="30000"/>
    <cellStyle name="Normal 2 3 2 2 2 2 2 3 6 3" xfId="21854"/>
    <cellStyle name="Normal 2 3 2 2 2 2 2 3 7" xfId="8405"/>
    <cellStyle name="Normal 2 3 2 2 2 2 2 3 7 2" xfId="24701"/>
    <cellStyle name="Normal 2 3 2 2 2 2 2 3 8" xfId="16555"/>
    <cellStyle name="Normal 2 3 2 2 2 2 2 4" xfId="348"/>
    <cellStyle name="Normal 2 3 2 2 2 2 2 4 2" xfId="692"/>
    <cellStyle name="Normal 2 3 2 2 2 2 2 4 2 2" xfId="1398"/>
    <cellStyle name="Normal 2 3 2 2 2 2 2 4 2 2 2" xfId="2808"/>
    <cellStyle name="Normal 2 3 2 2 2 2 2 4 2 2 2 2" xfId="5266"/>
    <cellStyle name="Normal 2 3 2 2 2 2 2 4 2 2 2 2 2" xfId="13412"/>
    <cellStyle name="Normal 2 3 2 2 2 2 2 4 2 2 2 2 2 2" xfId="29708"/>
    <cellStyle name="Normal 2 3 2 2 2 2 2 4 2 2 2 2 3" xfId="21562"/>
    <cellStyle name="Normal 2 3 2 2 2 2 2 4 2 2 2 3" xfId="8107"/>
    <cellStyle name="Normal 2 3 2 2 2 2 2 4 2 2 2 3 2" xfId="16253"/>
    <cellStyle name="Normal 2 3 2 2 2 2 2 4 2 2 2 3 2 2" xfId="32549"/>
    <cellStyle name="Normal 2 3 2 2 2 2 2 4 2 2 2 3 3" xfId="24403"/>
    <cellStyle name="Normal 2 3 2 2 2 2 2 4 2 2 2 4" xfId="10954"/>
    <cellStyle name="Normal 2 3 2 2 2 2 2 4 2 2 2 4 2" xfId="27250"/>
    <cellStyle name="Normal 2 3 2 2 2 2 2 4 2 2 2 5" xfId="19104"/>
    <cellStyle name="Normal 2 3 2 2 2 2 2 4 2 2 3" xfId="4048"/>
    <cellStyle name="Normal 2 3 2 2 2 2 2 4 2 2 3 2" xfId="12194"/>
    <cellStyle name="Normal 2 3 2 2 2 2 2 4 2 2 3 2 2" xfId="28490"/>
    <cellStyle name="Normal 2 3 2 2 2 2 2 4 2 2 3 3" xfId="20344"/>
    <cellStyle name="Normal 2 3 2 2 2 2 2 4 2 2 4" xfId="6697"/>
    <cellStyle name="Normal 2 3 2 2 2 2 2 4 2 2 4 2" xfId="14843"/>
    <cellStyle name="Normal 2 3 2 2 2 2 2 4 2 2 4 2 2" xfId="31139"/>
    <cellStyle name="Normal 2 3 2 2 2 2 2 4 2 2 4 3" xfId="22993"/>
    <cellStyle name="Normal 2 3 2 2 2 2 2 4 2 2 5" xfId="9544"/>
    <cellStyle name="Normal 2 3 2 2 2 2 2 4 2 2 5 2" xfId="25840"/>
    <cellStyle name="Normal 2 3 2 2 2 2 2 4 2 2 6" xfId="17694"/>
    <cellStyle name="Normal 2 3 2 2 2 2 2 4 2 3" xfId="2103"/>
    <cellStyle name="Normal 2 3 2 2 2 2 2 4 2 3 2" xfId="4657"/>
    <cellStyle name="Normal 2 3 2 2 2 2 2 4 2 3 2 2" xfId="12803"/>
    <cellStyle name="Normal 2 3 2 2 2 2 2 4 2 3 2 2 2" xfId="29099"/>
    <cellStyle name="Normal 2 3 2 2 2 2 2 4 2 3 2 3" xfId="20953"/>
    <cellStyle name="Normal 2 3 2 2 2 2 2 4 2 3 3" xfId="7402"/>
    <cellStyle name="Normal 2 3 2 2 2 2 2 4 2 3 3 2" xfId="15548"/>
    <cellStyle name="Normal 2 3 2 2 2 2 2 4 2 3 3 2 2" xfId="31844"/>
    <cellStyle name="Normal 2 3 2 2 2 2 2 4 2 3 3 3" xfId="23698"/>
    <cellStyle name="Normal 2 3 2 2 2 2 2 4 2 3 4" xfId="10249"/>
    <cellStyle name="Normal 2 3 2 2 2 2 2 4 2 3 4 2" xfId="26545"/>
    <cellStyle name="Normal 2 3 2 2 2 2 2 4 2 3 5" xfId="18399"/>
    <cellStyle name="Normal 2 3 2 2 2 2 2 4 2 4" xfId="3439"/>
    <cellStyle name="Normal 2 3 2 2 2 2 2 4 2 4 2" xfId="11585"/>
    <cellStyle name="Normal 2 3 2 2 2 2 2 4 2 4 2 2" xfId="27881"/>
    <cellStyle name="Normal 2 3 2 2 2 2 2 4 2 4 3" xfId="19735"/>
    <cellStyle name="Normal 2 3 2 2 2 2 2 4 2 5" xfId="5992"/>
    <cellStyle name="Normal 2 3 2 2 2 2 2 4 2 5 2" xfId="14138"/>
    <cellStyle name="Normal 2 3 2 2 2 2 2 4 2 5 2 2" xfId="30434"/>
    <cellStyle name="Normal 2 3 2 2 2 2 2 4 2 5 3" xfId="22288"/>
    <cellStyle name="Normal 2 3 2 2 2 2 2 4 2 6" xfId="8839"/>
    <cellStyle name="Normal 2 3 2 2 2 2 2 4 2 6 2" xfId="25135"/>
    <cellStyle name="Normal 2 3 2 2 2 2 2 4 2 7" xfId="16989"/>
    <cellStyle name="Normal 2 3 2 2 2 2 2 4 3" xfId="1054"/>
    <cellStyle name="Normal 2 3 2 2 2 2 2 4 3 2" xfId="2464"/>
    <cellStyle name="Normal 2 3 2 2 2 2 2 4 3 2 2" xfId="4970"/>
    <cellStyle name="Normal 2 3 2 2 2 2 2 4 3 2 2 2" xfId="13116"/>
    <cellStyle name="Normal 2 3 2 2 2 2 2 4 3 2 2 2 2" xfId="29412"/>
    <cellStyle name="Normal 2 3 2 2 2 2 2 4 3 2 2 3" xfId="21266"/>
    <cellStyle name="Normal 2 3 2 2 2 2 2 4 3 2 3" xfId="7763"/>
    <cellStyle name="Normal 2 3 2 2 2 2 2 4 3 2 3 2" xfId="15909"/>
    <cellStyle name="Normal 2 3 2 2 2 2 2 4 3 2 3 2 2" xfId="32205"/>
    <cellStyle name="Normal 2 3 2 2 2 2 2 4 3 2 3 3" xfId="24059"/>
    <cellStyle name="Normal 2 3 2 2 2 2 2 4 3 2 4" xfId="10610"/>
    <cellStyle name="Normal 2 3 2 2 2 2 2 4 3 2 4 2" xfId="26906"/>
    <cellStyle name="Normal 2 3 2 2 2 2 2 4 3 2 5" xfId="18760"/>
    <cellStyle name="Normal 2 3 2 2 2 2 2 4 3 3" xfId="3752"/>
    <cellStyle name="Normal 2 3 2 2 2 2 2 4 3 3 2" xfId="11898"/>
    <cellStyle name="Normal 2 3 2 2 2 2 2 4 3 3 2 2" xfId="28194"/>
    <cellStyle name="Normal 2 3 2 2 2 2 2 4 3 3 3" xfId="20048"/>
    <cellStyle name="Normal 2 3 2 2 2 2 2 4 3 4" xfId="6353"/>
    <cellStyle name="Normal 2 3 2 2 2 2 2 4 3 4 2" xfId="14499"/>
    <cellStyle name="Normal 2 3 2 2 2 2 2 4 3 4 2 2" xfId="30795"/>
    <cellStyle name="Normal 2 3 2 2 2 2 2 4 3 4 3" xfId="22649"/>
    <cellStyle name="Normal 2 3 2 2 2 2 2 4 3 5" xfId="9200"/>
    <cellStyle name="Normal 2 3 2 2 2 2 2 4 3 5 2" xfId="25496"/>
    <cellStyle name="Normal 2 3 2 2 2 2 2 4 3 6" xfId="17350"/>
    <cellStyle name="Normal 2 3 2 2 2 2 2 4 4" xfId="1759"/>
    <cellStyle name="Normal 2 3 2 2 2 2 2 4 4 2" xfId="4361"/>
    <cellStyle name="Normal 2 3 2 2 2 2 2 4 4 2 2" xfId="12507"/>
    <cellStyle name="Normal 2 3 2 2 2 2 2 4 4 2 2 2" xfId="28803"/>
    <cellStyle name="Normal 2 3 2 2 2 2 2 4 4 2 3" xfId="20657"/>
    <cellStyle name="Normal 2 3 2 2 2 2 2 4 4 3" xfId="7058"/>
    <cellStyle name="Normal 2 3 2 2 2 2 2 4 4 3 2" xfId="15204"/>
    <cellStyle name="Normal 2 3 2 2 2 2 2 4 4 3 2 2" xfId="31500"/>
    <cellStyle name="Normal 2 3 2 2 2 2 2 4 4 3 3" xfId="23354"/>
    <cellStyle name="Normal 2 3 2 2 2 2 2 4 4 4" xfId="9905"/>
    <cellStyle name="Normal 2 3 2 2 2 2 2 4 4 4 2" xfId="26201"/>
    <cellStyle name="Normal 2 3 2 2 2 2 2 4 4 5" xfId="18055"/>
    <cellStyle name="Normal 2 3 2 2 2 2 2 4 5" xfId="3143"/>
    <cellStyle name="Normal 2 3 2 2 2 2 2 4 5 2" xfId="11289"/>
    <cellStyle name="Normal 2 3 2 2 2 2 2 4 5 2 2" xfId="27585"/>
    <cellStyle name="Normal 2 3 2 2 2 2 2 4 5 3" xfId="19439"/>
    <cellStyle name="Normal 2 3 2 2 2 2 2 4 6" xfId="5648"/>
    <cellStyle name="Normal 2 3 2 2 2 2 2 4 6 2" xfId="13794"/>
    <cellStyle name="Normal 2 3 2 2 2 2 2 4 6 2 2" xfId="30090"/>
    <cellStyle name="Normal 2 3 2 2 2 2 2 4 6 3" xfId="21944"/>
    <cellStyle name="Normal 2 3 2 2 2 2 2 4 7" xfId="8495"/>
    <cellStyle name="Normal 2 3 2 2 2 2 2 4 7 2" xfId="24791"/>
    <cellStyle name="Normal 2 3 2 2 2 2 2 4 8" xfId="16645"/>
    <cellStyle name="Normal 2 3 2 2 2 2 2 5" xfId="438"/>
    <cellStyle name="Normal 2 3 2 2 2 2 2 5 2" xfId="1144"/>
    <cellStyle name="Normal 2 3 2 2 2 2 2 5 2 2" xfId="2554"/>
    <cellStyle name="Normal 2 3 2 2 2 2 2 5 2 2 2" xfId="5044"/>
    <cellStyle name="Normal 2 3 2 2 2 2 2 5 2 2 2 2" xfId="13190"/>
    <cellStyle name="Normal 2 3 2 2 2 2 2 5 2 2 2 2 2" xfId="29486"/>
    <cellStyle name="Normal 2 3 2 2 2 2 2 5 2 2 2 3" xfId="21340"/>
    <cellStyle name="Normal 2 3 2 2 2 2 2 5 2 2 3" xfId="7853"/>
    <cellStyle name="Normal 2 3 2 2 2 2 2 5 2 2 3 2" xfId="15999"/>
    <cellStyle name="Normal 2 3 2 2 2 2 2 5 2 2 3 2 2" xfId="32295"/>
    <cellStyle name="Normal 2 3 2 2 2 2 2 5 2 2 3 3" xfId="24149"/>
    <cellStyle name="Normal 2 3 2 2 2 2 2 5 2 2 4" xfId="10700"/>
    <cellStyle name="Normal 2 3 2 2 2 2 2 5 2 2 4 2" xfId="26996"/>
    <cellStyle name="Normal 2 3 2 2 2 2 2 5 2 2 5" xfId="18850"/>
    <cellStyle name="Normal 2 3 2 2 2 2 2 5 2 3" xfId="3826"/>
    <cellStyle name="Normal 2 3 2 2 2 2 2 5 2 3 2" xfId="11972"/>
    <cellStyle name="Normal 2 3 2 2 2 2 2 5 2 3 2 2" xfId="28268"/>
    <cellStyle name="Normal 2 3 2 2 2 2 2 5 2 3 3" xfId="20122"/>
    <cellStyle name="Normal 2 3 2 2 2 2 2 5 2 4" xfId="6443"/>
    <cellStyle name="Normal 2 3 2 2 2 2 2 5 2 4 2" xfId="14589"/>
    <cellStyle name="Normal 2 3 2 2 2 2 2 5 2 4 2 2" xfId="30885"/>
    <cellStyle name="Normal 2 3 2 2 2 2 2 5 2 4 3" xfId="22739"/>
    <cellStyle name="Normal 2 3 2 2 2 2 2 5 2 5" xfId="9290"/>
    <cellStyle name="Normal 2 3 2 2 2 2 2 5 2 5 2" xfId="25586"/>
    <cellStyle name="Normal 2 3 2 2 2 2 2 5 2 6" xfId="17440"/>
    <cellStyle name="Normal 2 3 2 2 2 2 2 5 3" xfId="1849"/>
    <cellStyle name="Normal 2 3 2 2 2 2 2 5 3 2" xfId="4435"/>
    <cellStyle name="Normal 2 3 2 2 2 2 2 5 3 2 2" xfId="12581"/>
    <cellStyle name="Normal 2 3 2 2 2 2 2 5 3 2 2 2" xfId="28877"/>
    <cellStyle name="Normal 2 3 2 2 2 2 2 5 3 2 3" xfId="20731"/>
    <cellStyle name="Normal 2 3 2 2 2 2 2 5 3 3" xfId="7148"/>
    <cellStyle name="Normal 2 3 2 2 2 2 2 5 3 3 2" xfId="15294"/>
    <cellStyle name="Normal 2 3 2 2 2 2 2 5 3 3 2 2" xfId="31590"/>
    <cellStyle name="Normal 2 3 2 2 2 2 2 5 3 3 3" xfId="23444"/>
    <cellStyle name="Normal 2 3 2 2 2 2 2 5 3 4" xfId="9995"/>
    <cellStyle name="Normal 2 3 2 2 2 2 2 5 3 4 2" xfId="26291"/>
    <cellStyle name="Normal 2 3 2 2 2 2 2 5 3 5" xfId="18145"/>
    <cellStyle name="Normal 2 3 2 2 2 2 2 5 4" xfId="3217"/>
    <cellStyle name="Normal 2 3 2 2 2 2 2 5 4 2" xfId="11363"/>
    <cellStyle name="Normal 2 3 2 2 2 2 2 5 4 2 2" xfId="27659"/>
    <cellStyle name="Normal 2 3 2 2 2 2 2 5 4 3" xfId="19513"/>
    <cellStyle name="Normal 2 3 2 2 2 2 2 5 5" xfId="5738"/>
    <cellStyle name="Normal 2 3 2 2 2 2 2 5 5 2" xfId="13884"/>
    <cellStyle name="Normal 2 3 2 2 2 2 2 5 5 2 2" xfId="30180"/>
    <cellStyle name="Normal 2 3 2 2 2 2 2 5 5 3" xfId="22034"/>
    <cellStyle name="Normal 2 3 2 2 2 2 2 5 6" xfId="8585"/>
    <cellStyle name="Normal 2 3 2 2 2 2 2 5 6 2" xfId="24881"/>
    <cellStyle name="Normal 2 3 2 2 2 2 2 5 7" xfId="16735"/>
    <cellStyle name="Normal 2 3 2 2 2 2 2 6" xfId="800"/>
    <cellStyle name="Normal 2 3 2 2 2 2 2 6 2" xfId="2210"/>
    <cellStyle name="Normal 2 3 2 2 2 2 2 6 2 2" xfId="4748"/>
    <cellStyle name="Normal 2 3 2 2 2 2 2 6 2 2 2" xfId="12894"/>
    <cellStyle name="Normal 2 3 2 2 2 2 2 6 2 2 2 2" xfId="29190"/>
    <cellStyle name="Normal 2 3 2 2 2 2 2 6 2 2 3" xfId="21044"/>
    <cellStyle name="Normal 2 3 2 2 2 2 2 6 2 3" xfId="7509"/>
    <cellStyle name="Normal 2 3 2 2 2 2 2 6 2 3 2" xfId="15655"/>
    <cellStyle name="Normal 2 3 2 2 2 2 2 6 2 3 2 2" xfId="31951"/>
    <cellStyle name="Normal 2 3 2 2 2 2 2 6 2 3 3" xfId="23805"/>
    <cellStyle name="Normal 2 3 2 2 2 2 2 6 2 4" xfId="10356"/>
    <cellStyle name="Normal 2 3 2 2 2 2 2 6 2 4 2" xfId="26652"/>
    <cellStyle name="Normal 2 3 2 2 2 2 2 6 2 5" xfId="18506"/>
    <cellStyle name="Normal 2 3 2 2 2 2 2 6 3" xfId="3530"/>
    <cellStyle name="Normal 2 3 2 2 2 2 2 6 3 2" xfId="11676"/>
    <cellStyle name="Normal 2 3 2 2 2 2 2 6 3 2 2" xfId="27972"/>
    <cellStyle name="Normal 2 3 2 2 2 2 2 6 3 3" xfId="19826"/>
    <cellStyle name="Normal 2 3 2 2 2 2 2 6 4" xfId="6099"/>
    <cellStyle name="Normal 2 3 2 2 2 2 2 6 4 2" xfId="14245"/>
    <cellStyle name="Normal 2 3 2 2 2 2 2 6 4 2 2" xfId="30541"/>
    <cellStyle name="Normal 2 3 2 2 2 2 2 6 4 3" xfId="22395"/>
    <cellStyle name="Normal 2 3 2 2 2 2 2 6 5" xfId="8946"/>
    <cellStyle name="Normal 2 3 2 2 2 2 2 6 5 2" xfId="25242"/>
    <cellStyle name="Normal 2 3 2 2 2 2 2 6 6" xfId="17096"/>
    <cellStyle name="Normal 2 3 2 2 2 2 2 7" xfId="1505"/>
    <cellStyle name="Normal 2 3 2 2 2 2 2 7 2" xfId="4139"/>
    <cellStyle name="Normal 2 3 2 2 2 2 2 7 2 2" xfId="12285"/>
    <cellStyle name="Normal 2 3 2 2 2 2 2 7 2 2 2" xfId="28581"/>
    <cellStyle name="Normal 2 3 2 2 2 2 2 7 2 3" xfId="20435"/>
    <cellStyle name="Normal 2 3 2 2 2 2 2 7 3" xfId="6804"/>
    <cellStyle name="Normal 2 3 2 2 2 2 2 7 3 2" xfId="14950"/>
    <cellStyle name="Normal 2 3 2 2 2 2 2 7 3 2 2" xfId="31246"/>
    <cellStyle name="Normal 2 3 2 2 2 2 2 7 3 3" xfId="23100"/>
    <cellStyle name="Normal 2 3 2 2 2 2 2 7 4" xfId="9651"/>
    <cellStyle name="Normal 2 3 2 2 2 2 2 7 4 2" xfId="25947"/>
    <cellStyle name="Normal 2 3 2 2 2 2 2 7 5" xfId="17801"/>
    <cellStyle name="Normal 2 3 2 2 2 2 2 8" xfId="2921"/>
    <cellStyle name="Normal 2 3 2 2 2 2 2 8 2" xfId="11067"/>
    <cellStyle name="Normal 2 3 2 2 2 2 2 8 2 2" xfId="27363"/>
    <cellStyle name="Normal 2 3 2 2 2 2 2 8 3" xfId="19217"/>
    <cellStyle name="Normal 2 3 2 2 2 2 2 9" xfId="5394"/>
    <cellStyle name="Normal 2 3 2 2 2 2 2 9 2" xfId="13540"/>
    <cellStyle name="Normal 2 3 2 2 2 2 2 9 2 2" xfId="29836"/>
    <cellStyle name="Normal 2 3 2 2 2 2 2 9 3" xfId="21690"/>
    <cellStyle name="Normal 2 3 2 2 2 2 3" xfId="140"/>
    <cellStyle name="Normal 2 3 2 2 2 2 3 2" xfId="484"/>
    <cellStyle name="Normal 2 3 2 2 2 2 3 2 2" xfId="1190"/>
    <cellStyle name="Normal 2 3 2 2 2 2 3 2 2 2" xfId="2600"/>
    <cellStyle name="Normal 2 3 2 2 2 2 3 2 2 2 2" xfId="5082"/>
    <cellStyle name="Normal 2 3 2 2 2 2 3 2 2 2 2 2" xfId="13228"/>
    <cellStyle name="Normal 2 3 2 2 2 2 3 2 2 2 2 2 2" xfId="29524"/>
    <cellStyle name="Normal 2 3 2 2 2 2 3 2 2 2 2 3" xfId="21378"/>
    <cellStyle name="Normal 2 3 2 2 2 2 3 2 2 2 3" xfId="7899"/>
    <cellStyle name="Normal 2 3 2 2 2 2 3 2 2 2 3 2" xfId="16045"/>
    <cellStyle name="Normal 2 3 2 2 2 2 3 2 2 2 3 2 2" xfId="32341"/>
    <cellStyle name="Normal 2 3 2 2 2 2 3 2 2 2 3 3" xfId="24195"/>
    <cellStyle name="Normal 2 3 2 2 2 2 3 2 2 2 4" xfId="10746"/>
    <cellStyle name="Normal 2 3 2 2 2 2 3 2 2 2 4 2" xfId="27042"/>
    <cellStyle name="Normal 2 3 2 2 2 2 3 2 2 2 5" xfId="18896"/>
    <cellStyle name="Normal 2 3 2 2 2 2 3 2 2 3" xfId="3864"/>
    <cellStyle name="Normal 2 3 2 2 2 2 3 2 2 3 2" xfId="12010"/>
    <cellStyle name="Normal 2 3 2 2 2 2 3 2 2 3 2 2" xfId="28306"/>
    <cellStyle name="Normal 2 3 2 2 2 2 3 2 2 3 3" xfId="20160"/>
    <cellStyle name="Normal 2 3 2 2 2 2 3 2 2 4" xfId="6489"/>
    <cellStyle name="Normal 2 3 2 2 2 2 3 2 2 4 2" xfId="14635"/>
    <cellStyle name="Normal 2 3 2 2 2 2 3 2 2 4 2 2" xfId="30931"/>
    <cellStyle name="Normal 2 3 2 2 2 2 3 2 2 4 3" xfId="22785"/>
    <cellStyle name="Normal 2 3 2 2 2 2 3 2 2 5" xfId="9336"/>
    <cellStyle name="Normal 2 3 2 2 2 2 3 2 2 5 2" xfId="25632"/>
    <cellStyle name="Normal 2 3 2 2 2 2 3 2 2 6" xfId="17486"/>
    <cellStyle name="Normal 2 3 2 2 2 2 3 2 3" xfId="1895"/>
    <cellStyle name="Normal 2 3 2 2 2 2 3 2 3 2" xfId="4473"/>
    <cellStyle name="Normal 2 3 2 2 2 2 3 2 3 2 2" xfId="12619"/>
    <cellStyle name="Normal 2 3 2 2 2 2 3 2 3 2 2 2" xfId="28915"/>
    <cellStyle name="Normal 2 3 2 2 2 2 3 2 3 2 3" xfId="20769"/>
    <cellStyle name="Normal 2 3 2 2 2 2 3 2 3 3" xfId="7194"/>
    <cellStyle name="Normal 2 3 2 2 2 2 3 2 3 3 2" xfId="15340"/>
    <cellStyle name="Normal 2 3 2 2 2 2 3 2 3 3 2 2" xfId="31636"/>
    <cellStyle name="Normal 2 3 2 2 2 2 3 2 3 3 3" xfId="23490"/>
    <cellStyle name="Normal 2 3 2 2 2 2 3 2 3 4" xfId="10041"/>
    <cellStyle name="Normal 2 3 2 2 2 2 3 2 3 4 2" xfId="26337"/>
    <cellStyle name="Normal 2 3 2 2 2 2 3 2 3 5" xfId="18191"/>
    <cellStyle name="Normal 2 3 2 2 2 2 3 2 4" xfId="3255"/>
    <cellStyle name="Normal 2 3 2 2 2 2 3 2 4 2" xfId="11401"/>
    <cellStyle name="Normal 2 3 2 2 2 2 3 2 4 2 2" xfId="27697"/>
    <cellStyle name="Normal 2 3 2 2 2 2 3 2 4 3" xfId="19551"/>
    <cellStyle name="Normal 2 3 2 2 2 2 3 2 5" xfId="5784"/>
    <cellStyle name="Normal 2 3 2 2 2 2 3 2 5 2" xfId="13930"/>
    <cellStyle name="Normal 2 3 2 2 2 2 3 2 5 2 2" xfId="30226"/>
    <cellStyle name="Normal 2 3 2 2 2 2 3 2 5 3" xfId="22080"/>
    <cellStyle name="Normal 2 3 2 2 2 2 3 2 6" xfId="8631"/>
    <cellStyle name="Normal 2 3 2 2 2 2 3 2 6 2" xfId="24927"/>
    <cellStyle name="Normal 2 3 2 2 2 2 3 2 7" xfId="16781"/>
    <cellStyle name="Normal 2 3 2 2 2 2 3 3" xfId="846"/>
    <cellStyle name="Normal 2 3 2 2 2 2 3 3 2" xfId="2256"/>
    <cellStyle name="Normal 2 3 2 2 2 2 3 3 2 2" xfId="4786"/>
    <cellStyle name="Normal 2 3 2 2 2 2 3 3 2 2 2" xfId="12932"/>
    <cellStyle name="Normal 2 3 2 2 2 2 3 3 2 2 2 2" xfId="29228"/>
    <cellStyle name="Normal 2 3 2 2 2 2 3 3 2 2 3" xfId="21082"/>
    <cellStyle name="Normal 2 3 2 2 2 2 3 3 2 3" xfId="7555"/>
    <cellStyle name="Normal 2 3 2 2 2 2 3 3 2 3 2" xfId="15701"/>
    <cellStyle name="Normal 2 3 2 2 2 2 3 3 2 3 2 2" xfId="31997"/>
    <cellStyle name="Normal 2 3 2 2 2 2 3 3 2 3 3" xfId="23851"/>
    <cellStyle name="Normal 2 3 2 2 2 2 3 3 2 4" xfId="10402"/>
    <cellStyle name="Normal 2 3 2 2 2 2 3 3 2 4 2" xfId="26698"/>
    <cellStyle name="Normal 2 3 2 2 2 2 3 3 2 5" xfId="18552"/>
    <cellStyle name="Normal 2 3 2 2 2 2 3 3 3" xfId="3568"/>
    <cellStyle name="Normal 2 3 2 2 2 2 3 3 3 2" xfId="11714"/>
    <cellStyle name="Normal 2 3 2 2 2 2 3 3 3 2 2" xfId="28010"/>
    <cellStyle name="Normal 2 3 2 2 2 2 3 3 3 3" xfId="19864"/>
    <cellStyle name="Normal 2 3 2 2 2 2 3 3 4" xfId="6145"/>
    <cellStyle name="Normal 2 3 2 2 2 2 3 3 4 2" xfId="14291"/>
    <cellStyle name="Normal 2 3 2 2 2 2 3 3 4 2 2" xfId="30587"/>
    <cellStyle name="Normal 2 3 2 2 2 2 3 3 4 3" xfId="22441"/>
    <cellStyle name="Normal 2 3 2 2 2 2 3 3 5" xfId="8992"/>
    <cellStyle name="Normal 2 3 2 2 2 2 3 3 5 2" xfId="25288"/>
    <cellStyle name="Normal 2 3 2 2 2 2 3 3 6" xfId="17142"/>
    <cellStyle name="Normal 2 3 2 2 2 2 3 4" xfId="1551"/>
    <cellStyle name="Normal 2 3 2 2 2 2 3 4 2" xfId="4177"/>
    <cellStyle name="Normal 2 3 2 2 2 2 3 4 2 2" xfId="12323"/>
    <cellStyle name="Normal 2 3 2 2 2 2 3 4 2 2 2" xfId="28619"/>
    <cellStyle name="Normal 2 3 2 2 2 2 3 4 2 3" xfId="20473"/>
    <cellStyle name="Normal 2 3 2 2 2 2 3 4 3" xfId="6850"/>
    <cellStyle name="Normal 2 3 2 2 2 2 3 4 3 2" xfId="14996"/>
    <cellStyle name="Normal 2 3 2 2 2 2 3 4 3 2 2" xfId="31292"/>
    <cellStyle name="Normal 2 3 2 2 2 2 3 4 3 3" xfId="23146"/>
    <cellStyle name="Normal 2 3 2 2 2 2 3 4 4" xfId="9697"/>
    <cellStyle name="Normal 2 3 2 2 2 2 3 4 4 2" xfId="25993"/>
    <cellStyle name="Normal 2 3 2 2 2 2 3 4 5" xfId="17847"/>
    <cellStyle name="Normal 2 3 2 2 2 2 3 5" xfId="2959"/>
    <cellStyle name="Normal 2 3 2 2 2 2 3 5 2" xfId="11105"/>
    <cellStyle name="Normal 2 3 2 2 2 2 3 5 2 2" xfId="27401"/>
    <cellStyle name="Normal 2 3 2 2 2 2 3 5 3" xfId="19255"/>
    <cellStyle name="Normal 2 3 2 2 2 2 3 6" xfId="5440"/>
    <cellStyle name="Normal 2 3 2 2 2 2 3 6 2" xfId="13586"/>
    <cellStyle name="Normal 2 3 2 2 2 2 3 6 2 2" xfId="29882"/>
    <cellStyle name="Normal 2 3 2 2 2 2 3 6 3" xfId="21736"/>
    <cellStyle name="Normal 2 3 2 2 2 2 3 7" xfId="8287"/>
    <cellStyle name="Normal 2 3 2 2 2 2 3 7 2" xfId="24583"/>
    <cellStyle name="Normal 2 3 2 2 2 2 3 8" xfId="16437"/>
    <cellStyle name="Normal 2 3 2 2 2 2 4" xfId="222"/>
    <cellStyle name="Normal 2 3 2 2 2 2 4 2" xfId="566"/>
    <cellStyle name="Normal 2 3 2 2 2 2 4 2 2" xfId="1272"/>
    <cellStyle name="Normal 2 3 2 2 2 2 4 2 2 2" xfId="2682"/>
    <cellStyle name="Normal 2 3 2 2 2 2 4 2 2 2 2" xfId="5156"/>
    <cellStyle name="Normal 2 3 2 2 2 2 4 2 2 2 2 2" xfId="13302"/>
    <cellStyle name="Normal 2 3 2 2 2 2 4 2 2 2 2 2 2" xfId="29598"/>
    <cellStyle name="Normal 2 3 2 2 2 2 4 2 2 2 2 3" xfId="21452"/>
    <cellStyle name="Normal 2 3 2 2 2 2 4 2 2 2 3" xfId="7981"/>
    <cellStyle name="Normal 2 3 2 2 2 2 4 2 2 2 3 2" xfId="16127"/>
    <cellStyle name="Normal 2 3 2 2 2 2 4 2 2 2 3 2 2" xfId="32423"/>
    <cellStyle name="Normal 2 3 2 2 2 2 4 2 2 2 3 3" xfId="24277"/>
    <cellStyle name="Normal 2 3 2 2 2 2 4 2 2 2 4" xfId="10828"/>
    <cellStyle name="Normal 2 3 2 2 2 2 4 2 2 2 4 2" xfId="27124"/>
    <cellStyle name="Normal 2 3 2 2 2 2 4 2 2 2 5" xfId="18978"/>
    <cellStyle name="Normal 2 3 2 2 2 2 4 2 2 3" xfId="3938"/>
    <cellStyle name="Normal 2 3 2 2 2 2 4 2 2 3 2" xfId="12084"/>
    <cellStyle name="Normal 2 3 2 2 2 2 4 2 2 3 2 2" xfId="28380"/>
    <cellStyle name="Normal 2 3 2 2 2 2 4 2 2 3 3" xfId="20234"/>
    <cellStyle name="Normal 2 3 2 2 2 2 4 2 2 4" xfId="6571"/>
    <cellStyle name="Normal 2 3 2 2 2 2 4 2 2 4 2" xfId="14717"/>
    <cellStyle name="Normal 2 3 2 2 2 2 4 2 2 4 2 2" xfId="31013"/>
    <cellStyle name="Normal 2 3 2 2 2 2 4 2 2 4 3" xfId="22867"/>
    <cellStyle name="Normal 2 3 2 2 2 2 4 2 2 5" xfId="9418"/>
    <cellStyle name="Normal 2 3 2 2 2 2 4 2 2 5 2" xfId="25714"/>
    <cellStyle name="Normal 2 3 2 2 2 2 4 2 2 6" xfId="17568"/>
    <cellStyle name="Normal 2 3 2 2 2 2 4 2 3" xfId="1977"/>
    <cellStyle name="Normal 2 3 2 2 2 2 4 2 3 2" xfId="4547"/>
    <cellStyle name="Normal 2 3 2 2 2 2 4 2 3 2 2" xfId="12693"/>
    <cellStyle name="Normal 2 3 2 2 2 2 4 2 3 2 2 2" xfId="28989"/>
    <cellStyle name="Normal 2 3 2 2 2 2 4 2 3 2 3" xfId="20843"/>
    <cellStyle name="Normal 2 3 2 2 2 2 4 2 3 3" xfId="7276"/>
    <cellStyle name="Normal 2 3 2 2 2 2 4 2 3 3 2" xfId="15422"/>
    <cellStyle name="Normal 2 3 2 2 2 2 4 2 3 3 2 2" xfId="31718"/>
    <cellStyle name="Normal 2 3 2 2 2 2 4 2 3 3 3" xfId="23572"/>
    <cellStyle name="Normal 2 3 2 2 2 2 4 2 3 4" xfId="10123"/>
    <cellStyle name="Normal 2 3 2 2 2 2 4 2 3 4 2" xfId="26419"/>
    <cellStyle name="Normal 2 3 2 2 2 2 4 2 3 5" xfId="18273"/>
    <cellStyle name="Normal 2 3 2 2 2 2 4 2 4" xfId="3329"/>
    <cellStyle name="Normal 2 3 2 2 2 2 4 2 4 2" xfId="11475"/>
    <cellStyle name="Normal 2 3 2 2 2 2 4 2 4 2 2" xfId="27771"/>
    <cellStyle name="Normal 2 3 2 2 2 2 4 2 4 3" xfId="19625"/>
    <cellStyle name="Normal 2 3 2 2 2 2 4 2 5" xfId="5866"/>
    <cellStyle name="Normal 2 3 2 2 2 2 4 2 5 2" xfId="14012"/>
    <cellStyle name="Normal 2 3 2 2 2 2 4 2 5 2 2" xfId="30308"/>
    <cellStyle name="Normal 2 3 2 2 2 2 4 2 5 3" xfId="22162"/>
    <cellStyle name="Normal 2 3 2 2 2 2 4 2 6" xfId="8713"/>
    <cellStyle name="Normal 2 3 2 2 2 2 4 2 6 2" xfId="25009"/>
    <cellStyle name="Normal 2 3 2 2 2 2 4 2 7" xfId="16863"/>
    <cellStyle name="Normal 2 3 2 2 2 2 4 3" xfId="928"/>
    <cellStyle name="Normal 2 3 2 2 2 2 4 3 2" xfId="2338"/>
    <cellStyle name="Normal 2 3 2 2 2 2 4 3 2 2" xfId="4860"/>
    <cellStyle name="Normal 2 3 2 2 2 2 4 3 2 2 2" xfId="13006"/>
    <cellStyle name="Normal 2 3 2 2 2 2 4 3 2 2 2 2" xfId="29302"/>
    <cellStyle name="Normal 2 3 2 2 2 2 4 3 2 2 3" xfId="21156"/>
    <cellStyle name="Normal 2 3 2 2 2 2 4 3 2 3" xfId="7637"/>
    <cellStyle name="Normal 2 3 2 2 2 2 4 3 2 3 2" xfId="15783"/>
    <cellStyle name="Normal 2 3 2 2 2 2 4 3 2 3 2 2" xfId="32079"/>
    <cellStyle name="Normal 2 3 2 2 2 2 4 3 2 3 3" xfId="23933"/>
    <cellStyle name="Normal 2 3 2 2 2 2 4 3 2 4" xfId="10484"/>
    <cellStyle name="Normal 2 3 2 2 2 2 4 3 2 4 2" xfId="26780"/>
    <cellStyle name="Normal 2 3 2 2 2 2 4 3 2 5" xfId="18634"/>
    <cellStyle name="Normal 2 3 2 2 2 2 4 3 3" xfId="3642"/>
    <cellStyle name="Normal 2 3 2 2 2 2 4 3 3 2" xfId="11788"/>
    <cellStyle name="Normal 2 3 2 2 2 2 4 3 3 2 2" xfId="28084"/>
    <cellStyle name="Normal 2 3 2 2 2 2 4 3 3 3" xfId="19938"/>
    <cellStyle name="Normal 2 3 2 2 2 2 4 3 4" xfId="6227"/>
    <cellStyle name="Normal 2 3 2 2 2 2 4 3 4 2" xfId="14373"/>
    <cellStyle name="Normal 2 3 2 2 2 2 4 3 4 2 2" xfId="30669"/>
    <cellStyle name="Normal 2 3 2 2 2 2 4 3 4 3" xfId="22523"/>
    <cellStyle name="Normal 2 3 2 2 2 2 4 3 5" xfId="9074"/>
    <cellStyle name="Normal 2 3 2 2 2 2 4 3 5 2" xfId="25370"/>
    <cellStyle name="Normal 2 3 2 2 2 2 4 3 6" xfId="17224"/>
    <cellStyle name="Normal 2 3 2 2 2 2 4 4" xfId="1633"/>
    <cellStyle name="Normal 2 3 2 2 2 2 4 4 2" xfId="4251"/>
    <cellStyle name="Normal 2 3 2 2 2 2 4 4 2 2" xfId="12397"/>
    <cellStyle name="Normal 2 3 2 2 2 2 4 4 2 2 2" xfId="28693"/>
    <cellStyle name="Normal 2 3 2 2 2 2 4 4 2 3" xfId="20547"/>
    <cellStyle name="Normal 2 3 2 2 2 2 4 4 3" xfId="6932"/>
    <cellStyle name="Normal 2 3 2 2 2 2 4 4 3 2" xfId="15078"/>
    <cellStyle name="Normal 2 3 2 2 2 2 4 4 3 2 2" xfId="31374"/>
    <cellStyle name="Normal 2 3 2 2 2 2 4 4 3 3" xfId="23228"/>
    <cellStyle name="Normal 2 3 2 2 2 2 4 4 4" xfId="9779"/>
    <cellStyle name="Normal 2 3 2 2 2 2 4 4 4 2" xfId="26075"/>
    <cellStyle name="Normal 2 3 2 2 2 2 4 4 5" xfId="17929"/>
    <cellStyle name="Normal 2 3 2 2 2 2 4 5" xfId="3033"/>
    <cellStyle name="Normal 2 3 2 2 2 2 4 5 2" xfId="11179"/>
    <cellStyle name="Normal 2 3 2 2 2 2 4 5 2 2" xfId="27475"/>
    <cellStyle name="Normal 2 3 2 2 2 2 4 5 3" xfId="19329"/>
    <cellStyle name="Normal 2 3 2 2 2 2 4 6" xfId="5522"/>
    <cellStyle name="Normal 2 3 2 2 2 2 4 6 2" xfId="13668"/>
    <cellStyle name="Normal 2 3 2 2 2 2 4 6 2 2" xfId="29964"/>
    <cellStyle name="Normal 2 3 2 2 2 2 4 6 3" xfId="21818"/>
    <cellStyle name="Normal 2 3 2 2 2 2 4 7" xfId="8369"/>
    <cellStyle name="Normal 2 3 2 2 2 2 4 7 2" xfId="24665"/>
    <cellStyle name="Normal 2 3 2 2 2 2 4 8" xfId="16519"/>
    <cellStyle name="Normal 2 3 2 2 2 2 5" xfId="304"/>
    <cellStyle name="Normal 2 3 2 2 2 2 5 2" xfId="648"/>
    <cellStyle name="Normal 2 3 2 2 2 2 5 2 2" xfId="1354"/>
    <cellStyle name="Normal 2 3 2 2 2 2 5 2 2 2" xfId="2764"/>
    <cellStyle name="Normal 2 3 2 2 2 2 5 2 2 2 2" xfId="5230"/>
    <cellStyle name="Normal 2 3 2 2 2 2 5 2 2 2 2 2" xfId="13376"/>
    <cellStyle name="Normal 2 3 2 2 2 2 5 2 2 2 2 2 2" xfId="29672"/>
    <cellStyle name="Normal 2 3 2 2 2 2 5 2 2 2 2 3" xfId="21526"/>
    <cellStyle name="Normal 2 3 2 2 2 2 5 2 2 2 3" xfId="8063"/>
    <cellStyle name="Normal 2 3 2 2 2 2 5 2 2 2 3 2" xfId="16209"/>
    <cellStyle name="Normal 2 3 2 2 2 2 5 2 2 2 3 2 2" xfId="32505"/>
    <cellStyle name="Normal 2 3 2 2 2 2 5 2 2 2 3 3" xfId="24359"/>
    <cellStyle name="Normal 2 3 2 2 2 2 5 2 2 2 4" xfId="10910"/>
    <cellStyle name="Normal 2 3 2 2 2 2 5 2 2 2 4 2" xfId="27206"/>
    <cellStyle name="Normal 2 3 2 2 2 2 5 2 2 2 5" xfId="19060"/>
    <cellStyle name="Normal 2 3 2 2 2 2 5 2 2 3" xfId="4012"/>
    <cellStyle name="Normal 2 3 2 2 2 2 5 2 2 3 2" xfId="12158"/>
    <cellStyle name="Normal 2 3 2 2 2 2 5 2 2 3 2 2" xfId="28454"/>
    <cellStyle name="Normal 2 3 2 2 2 2 5 2 2 3 3" xfId="20308"/>
    <cellStyle name="Normal 2 3 2 2 2 2 5 2 2 4" xfId="6653"/>
    <cellStyle name="Normal 2 3 2 2 2 2 5 2 2 4 2" xfId="14799"/>
    <cellStyle name="Normal 2 3 2 2 2 2 5 2 2 4 2 2" xfId="31095"/>
    <cellStyle name="Normal 2 3 2 2 2 2 5 2 2 4 3" xfId="22949"/>
    <cellStyle name="Normal 2 3 2 2 2 2 5 2 2 5" xfId="9500"/>
    <cellStyle name="Normal 2 3 2 2 2 2 5 2 2 5 2" xfId="25796"/>
    <cellStyle name="Normal 2 3 2 2 2 2 5 2 2 6" xfId="17650"/>
    <cellStyle name="Normal 2 3 2 2 2 2 5 2 3" xfId="2059"/>
    <cellStyle name="Normal 2 3 2 2 2 2 5 2 3 2" xfId="4621"/>
    <cellStyle name="Normal 2 3 2 2 2 2 5 2 3 2 2" xfId="12767"/>
    <cellStyle name="Normal 2 3 2 2 2 2 5 2 3 2 2 2" xfId="29063"/>
    <cellStyle name="Normal 2 3 2 2 2 2 5 2 3 2 3" xfId="20917"/>
    <cellStyle name="Normal 2 3 2 2 2 2 5 2 3 3" xfId="7358"/>
    <cellStyle name="Normal 2 3 2 2 2 2 5 2 3 3 2" xfId="15504"/>
    <cellStyle name="Normal 2 3 2 2 2 2 5 2 3 3 2 2" xfId="31800"/>
    <cellStyle name="Normal 2 3 2 2 2 2 5 2 3 3 3" xfId="23654"/>
    <cellStyle name="Normal 2 3 2 2 2 2 5 2 3 4" xfId="10205"/>
    <cellStyle name="Normal 2 3 2 2 2 2 5 2 3 4 2" xfId="26501"/>
    <cellStyle name="Normal 2 3 2 2 2 2 5 2 3 5" xfId="18355"/>
    <cellStyle name="Normal 2 3 2 2 2 2 5 2 4" xfId="3403"/>
    <cellStyle name="Normal 2 3 2 2 2 2 5 2 4 2" xfId="11549"/>
    <cellStyle name="Normal 2 3 2 2 2 2 5 2 4 2 2" xfId="27845"/>
    <cellStyle name="Normal 2 3 2 2 2 2 5 2 4 3" xfId="19699"/>
    <cellStyle name="Normal 2 3 2 2 2 2 5 2 5" xfId="5948"/>
    <cellStyle name="Normal 2 3 2 2 2 2 5 2 5 2" xfId="14094"/>
    <cellStyle name="Normal 2 3 2 2 2 2 5 2 5 2 2" xfId="30390"/>
    <cellStyle name="Normal 2 3 2 2 2 2 5 2 5 3" xfId="22244"/>
    <cellStyle name="Normal 2 3 2 2 2 2 5 2 6" xfId="8795"/>
    <cellStyle name="Normal 2 3 2 2 2 2 5 2 6 2" xfId="25091"/>
    <cellStyle name="Normal 2 3 2 2 2 2 5 2 7" xfId="16945"/>
    <cellStyle name="Normal 2 3 2 2 2 2 5 3" xfId="1010"/>
    <cellStyle name="Normal 2 3 2 2 2 2 5 3 2" xfId="2420"/>
    <cellStyle name="Normal 2 3 2 2 2 2 5 3 2 2" xfId="4934"/>
    <cellStyle name="Normal 2 3 2 2 2 2 5 3 2 2 2" xfId="13080"/>
    <cellStyle name="Normal 2 3 2 2 2 2 5 3 2 2 2 2" xfId="29376"/>
    <cellStyle name="Normal 2 3 2 2 2 2 5 3 2 2 3" xfId="21230"/>
    <cellStyle name="Normal 2 3 2 2 2 2 5 3 2 3" xfId="7719"/>
    <cellStyle name="Normal 2 3 2 2 2 2 5 3 2 3 2" xfId="15865"/>
    <cellStyle name="Normal 2 3 2 2 2 2 5 3 2 3 2 2" xfId="32161"/>
    <cellStyle name="Normal 2 3 2 2 2 2 5 3 2 3 3" xfId="24015"/>
    <cellStyle name="Normal 2 3 2 2 2 2 5 3 2 4" xfId="10566"/>
    <cellStyle name="Normal 2 3 2 2 2 2 5 3 2 4 2" xfId="26862"/>
    <cellStyle name="Normal 2 3 2 2 2 2 5 3 2 5" xfId="18716"/>
    <cellStyle name="Normal 2 3 2 2 2 2 5 3 3" xfId="3716"/>
    <cellStyle name="Normal 2 3 2 2 2 2 5 3 3 2" xfId="11862"/>
    <cellStyle name="Normal 2 3 2 2 2 2 5 3 3 2 2" xfId="28158"/>
    <cellStyle name="Normal 2 3 2 2 2 2 5 3 3 3" xfId="20012"/>
    <cellStyle name="Normal 2 3 2 2 2 2 5 3 4" xfId="6309"/>
    <cellStyle name="Normal 2 3 2 2 2 2 5 3 4 2" xfId="14455"/>
    <cellStyle name="Normal 2 3 2 2 2 2 5 3 4 2 2" xfId="30751"/>
    <cellStyle name="Normal 2 3 2 2 2 2 5 3 4 3" xfId="22605"/>
    <cellStyle name="Normal 2 3 2 2 2 2 5 3 5" xfId="9156"/>
    <cellStyle name="Normal 2 3 2 2 2 2 5 3 5 2" xfId="25452"/>
    <cellStyle name="Normal 2 3 2 2 2 2 5 3 6" xfId="17306"/>
    <cellStyle name="Normal 2 3 2 2 2 2 5 4" xfId="1715"/>
    <cellStyle name="Normal 2 3 2 2 2 2 5 4 2" xfId="4325"/>
    <cellStyle name="Normal 2 3 2 2 2 2 5 4 2 2" xfId="12471"/>
    <cellStyle name="Normal 2 3 2 2 2 2 5 4 2 2 2" xfId="28767"/>
    <cellStyle name="Normal 2 3 2 2 2 2 5 4 2 3" xfId="20621"/>
    <cellStyle name="Normal 2 3 2 2 2 2 5 4 3" xfId="7014"/>
    <cellStyle name="Normal 2 3 2 2 2 2 5 4 3 2" xfId="15160"/>
    <cellStyle name="Normal 2 3 2 2 2 2 5 4 3 2 2" xfId="31456"/>
    <cellStyle name="Normal 2 3 2 2 2 2 5 4 3 3" xfId="23310"/>
    <cellStyle name="Normal 2 3 2 2 2 2 5 4 4" xfId="9861"/>
    <cellStyle name="Normal 2 3 2 2 2 2 5 4 4 2" xfId="26157"/>
    <cellStyle name="Normal 2 3 2 2 2 2 5 4 5" xfId="18011"/>
    <cellStyle name="Normal 2 3 2 2 2 2 5 5" xfId="3107"/>
    <cellStyle name="Normal 2 3 2 2 2 2 5 5 2" xfId="11253"/>
    <cellStyle name="Normal 2 3 2 2 2 2 5 5 2 2" xfId="27549"/>
    <cellStyle name="Normal 2 3 2 2 2 2 5 5 3" xfId="19403"/>
    <cellStyle name="Normal 2 3 2 2 2 2 5 6" xfId="5604"/>
    <cellStyle name="Normal 2 3 2 2 2 2 5 6 2" xfId="13750"/>
    <cellStyle name="Normal 2 3 2 2 2 2 5 6 2 2" xfId="30046"/>
    <cellStyle name="Normal 2 3 2 2 2 2 5 6 3" xfId="21900"/>
    <cellStyle name="Normal 2 3 2 2 2 2 5 7" xfId="8451"/>
    <cellStyle name="Normal 2 3 2 2 2 2 5 7 2" xfId="24747"/>
    <cellStyle name="Normal 2 3 2 2 2 2 5 8" xfId="16601"/>
    <cellStyle name="Normal 2 3 2 2 2 2 6" xfId="394"/>
    <cellStyle name="Normal 2 3 2 2 2 2 6 2" xfId="1100"/>
    <cellStyle name="Normal 2 3 2 2 2 2 6 2 2" xfId="2510"/>
    <cellStyle name="Normal 2 3 2 2 2 2 6 2 2 2" xfId="5008"/>
    <cellStyle name="Normal 2 3 2 2 2 2 6 2 2 2 2" xfId="13154"/>
    <cellStyle name="Normal 2 3 2 2 2 2 6 2 2 2 2 2" xfId="29450"/>
    <cellStyle name="Normal 2 3 2 2 2 2 6 2 2 2 3" xfId="21304"/>
    <cellStyle name="Normal 2 3 2 2 2 2 6 2 2 3" xfId="7809"/>
    <cellStyle name="Normal 2 3 2 2 2 2 6 2 2 3 2" xfId="15955"/>
    <cellStyle name="Normal 2 3 2 2 2 2 6 2 2 3 2 2" xfId="32251"/>
    <cellStyle name="Normal 2 3 2 2 2 2 6 2 2 3 3" xfId="24105"/>
    <cellStyle name="Normal 2 3 2 2 2 2 6 2 2 4" xfId="10656"/>
    <cellStyle name="Normal 2 3 2 2 2 2 6 2 2 4 2" xfId="26952"/>
    <cellStyle name="Normal 2 3 2 2 2 2 6 2 2 5" xfId="18806"/>
    <cellStyle name="Normal 2 3 2 2 2 2 6 2 3" xfId="3790"/>
    <cellStyle name="Normal 2 3 2 2 2 2 6 2 3 2" xfId="11936"/>
    <cellStyle name="Normal 2 3 2 2 2 2 6 2 3 2 2" xfId="28232"/>
    <cellStyle name="Normal 2 3 2 2 2 2 6 2 3 3" xfId="20086"/>
    <cellStyle name="Normal 2 3 2 2 2 2 6 2 4" xfId="6399"/>
    <cellStyle name="Normal 2 3 2 2 2 2 6 2 4 2" xfId="14545"/>
    <cellStyle name="Normal 2 3 2 2 2 2 6 2 4 2 2" xfId="30841"/>
    <cellStyle name="Normal 2 3 2 2 2 2 6 2 4 3" xfId="22695"/>
    <cellStyle name="Normal 2 3 2 2 2 2 6 2 5" xfId="9246"/>
    <cellStyle name="Normal 2 3 2 2 2 2 6 2 5 2" xfId="25542"/>
    <cellStyle name="Normal 2 3 2 2 2 2 6 2 6" xfId="17396"/>
    <cellStyle name="Normal 2 3 2 2 2 2 6 3" xfId="1805"/>
    <cellStyle name="Normal 2 3 2 2 2 2 6 3 2" xfId="4399"/>
    <cellStyle name="Normal 2 3 2 2 2 2 6 3 2 2" xfId="12545"/>
    <cellStyle name="Normal 2 3 2 2 2 2 6 3 2 2 2" xfId="28841"/>
    <cellStyle name="Normal 2 3 2 2 2 2 6 3 2 3" xfId="20695"/>
    <cellStyle name="Normal 2 3 2 2 2 2 6 3 3" xfId="7104"/>
    <cellStyle name="Normal 2 3 2 2 2 2 6 3 3 2" xfId="15250"/>
    <cellStyle name="Normal 2 3 2 2 2 2 6 3 3 2 2" xfId="31546"/>
    <cellStyle name="Normal 2 3 2 2 2 2 6 3 3 3" xfId="23400"/>
    <cellStyle name="Normal 2 3 2 2 2 2 6 3 4" xfId="9951"/>
    <cellStyle name="Normal 2 3 2 2 2 2 6 3 4 2" xfId="26247"/>
    <cellStyle name="Normal 2 3 2 2 2 2 6 3 5" xfId="18101"/>
    <cellStyle name="Normal 2 3 2 2 2 2 6 4" xfId="3181"/>
    <cellStyle name="Normal 2 3 2 2 2 2 6 4 2" xfId="11327"/>
    <cellStyle name="Normal 2 3 2 2 2 2 6 4 2 2" xfId="27623"/>
    <cellStyle name="Normal 2 3 2 2 2 2 6 4 3" xfId="19477"/>
    <cellStyle name="Normal 2 3 2 2 2 2 6 5" xfId="5694"/>
    <cellStyle name="Normal 2 3 2 2 2 2 6 5 2" xfId="13840"/>
    <cellStyle name="Normal 2 3 2 2 2 2 6 5 2 2" xfId="30136"/>
    <cellStyle name="Normal 2 3 2 2 2 2 6 5 3" xfId="21990"/>
    <cellStyle name="Normal 2 3 2 2 2 2 6 6" xfId="8541"/>
    <cellStyle name="Normal 2 3 2 2 2 2 6 6 2" xfId="24837"/>
    <cellStyle name="Normal 2 3 2 2 2 2 6 7" xfId="16691"/>
    <cellStyle name="Normal 2 3 2 2 2 2 7" xfId="756"/>
    <cellStyle name="Normal 2 3 2 2 2 2 7 2" xfId="2166"/>
    <cellStyle name="Normal 2 3 2 2 2 2 7 2 2" xfId="4712"/>
    <cellStyle name="Normal 2 3 2 2 2 2 7 2 2 2" xfId="12858"/>
    <cellStyle name="Normal 2 3 2 2 2 2 7 2 2 2 2" xfId="29154"/>
    <cellStyle name="Normal 2 3 2 2 2 2 7 2 2 3" xfId="21008"/>
    <cellStyle name="Normal 2 3 2 2 2 2 7 2 3" xfId="7465"/>
    <cellStyle name="Normal 2 3 2 2 2 2 7 2 3 2" xfId="15611"/>
    <cellStyle name="Normal 2 3 2 2 2 2 7 2 3 2 2" xfId="31907"/>
    <cellStyle name="Normal 2 3 2 2 2 2 7 2 3 3" xfId="23761"/>
    <cellStyle name="Normal 2 3 2 2 2 2 7 2 4" xfId="10312"/>
    <cellStyle name="Normal 2 3 2 2 2 2 7 2 4 2" xfId="26608"/>
    <cellStyle name="Normal 2 3 2 2 2 2 7 2 5" xfId="18462"/>
    <cellStyle name="Normal 2 3 2 2 2 2 7 3" xfId="3494"/>
    <cellStyle name="Normal 2 3 2 2 2 2 7 3 2" xfId="11640"/>
    <cellStyle name="Normal 2 3 2 2 2 2 7 3 2 2" xfId="27936"/>
    <cellStyle name="Normal 2 3 2 2 2 2 7 3 3" xfId="19790"/>
    <cellStyle name="Normal 2 3 2 2 2 2 7 4" xfId="6055"/>
    <cellStyle name="Normal 2 3 2 2 2 2 7 4 2" xfId="14201"/>
    <cellStyle name="Normal 2 3 2 2 2 2 7 4 2 2" xfId="30497"/>
    <cellStyle name="Normal 2 3 2 2 2 2 7 4 3" xfId="22351"/>
    <cellStyle name="Normal 2 3 2 2 2 2 7 5" xfId="8902"/>
    <cellStyle name="Normal 2 3 2 2 2 2 7 5 2" xfId="25198"/>
    <cellStyle name="Normal 2 3 2 2 2 2 7 6" xfId="17052"/>
    <cellStyle name="Normal 2 3 2 2 2 2 8" xfId="1461"/>
    <cellStyle name="Normal 2 3 2 2 2 2 8 2" xfId="4103"/>
    <cellStyle name="Normal 2 3 2 2 2 2 8 2 2" xfId="12249"/>
    <cellStyle name="Normal 2 3 2 2 2 2 8 2 2 2" xfId="28545"/>
    <cellStyle name="Normal 2 3 2 2 2 2 8 2 3" xfId="20399"/>
    <cellStyle name="Normal 2 3 2 2 2 2 8 3" xfId="6760"/>
    <cellStyle name="Normal 2 3 2 2 2 2 8 3 2" xfId="14906"/>
    <cellStyle name="Normal 2 3 2 2 2 2 8 3 2 2" xfId="31202"/>
    <cellStyle name="Normal 2 3 2 2 2 2 8 3 3" xfId="23056"/>
    <cellStyle name="Normal 2 3 2 2 2 2 8 4" xfId="9607"/>
    <cellStyle name="Normal 2 3 2 2 2 2 8 4 2" xfId="25903"/>
    <cellStyle name="Normal 2 3 2 2 2 2 8 5" xfId="17757"/>
    <cellStyle name="Normal 2 3 2 2 2 2 9" xfId="2885"/>
    <cellStyle name="Normal 2 3 2 2 2 2 9 2" xfId="11031"/>
    <cellStyle name="Normal 2 3 2 2 2 2 9 2 2" xfId="27327"/>
    <cellStyle name="Normal 2 3 2 2 2 2 9 3" xfId="19181"/>
    <cellStyle name="Normal 2 3 2 2 2 3" xfId="72"/>
    <cellStyle name="Normal 2 3 2 2 2 3 10" xfId="8219"/>
    <cellStyle name="Normal 2 3 2 2 2 3 10 2" xfId="24515"/>
    <cellStyle name="Normal 2 3 2 2 2 3 11" xfId="16369"/>
    <cellStyle name="Normal 2 3 2 2 2 3 2" xfId="162"/>
    <cellStyle name="Normal 2 3 2 2 2 3 2 2" xfId="506"/>
    <cellStyle name="Normal 2 3 2 2 2 3 2 2 2" xfId="1212"/>
    <cellStyle name="Normal 2 3 2 2 2 3 2 2 2 2" xfId="2622"/>
    <cellStyle name="Normal 2 3 2 2 2 3 2 2 2 2 2" xfId="5100"/>
    <cellStyle name="Normal 2 3 2 2 2 3 2 2 2 2 2 2" xfId="13246"/>
    <cellStyle name="Normal 2 3 2 2 2 3 2 2 2 2 2 2 2" xfId="29542"/>
    <cellStyle name="Normal 2 3 2 2 2 3 2 2 2 2 2 3" xfId="21396"/>
    <cellStyle name="Normal 2 3 2 2 2 3 2 2 2 2 3" xfId="7921"/>
    <cellStyle name="Normal 2 3 2 2 2 3 2 2 2 2 3 2" xfId="16067"/>
    <cellStyle name="Normal 2 3 2 2 2 3 2 2 2 2 3 2 2" xfId="32363"/>
    <cellStyle name="Normal 2 3 2 2 2 3 2 2 2 2 3 3" xfId="24217"/>
    <cellStyle name="Normal 2 3 2 2 2 3 2 2 2 2 4" xfId="10768"/>
    <cellStyle name="Normal 2 3 2 2 2 3 2 2 2 2 4 2" xfId="27064"/>
    <cellStyle name="Normal 2 3 2 2 2 3 2 2 2 2 5" xfId="18918"/>
    <cellStyle name="Normal 2 3 2 2 2 3 2 2 2 3" xfId="3882"/>
    <cellStyle name="Normal 2 3 2 2 2 3 2 2 2 3 2" xfId="12028"/>
    <cellStyle name="Normal 2 3 2 2 2 3 2 2 2 3 2 2" xfId="28324"/>
    <cellStyle name="Normal 2 3 2 2 2 3 2 2 2 3 3" xfId="20178"/>
    <cellStyle name="Normal 2 3 2 2 2 3 2 2 2 4" xfId="6511"/>
    <cellStyle name="Normal 2 3 2 2 2 3 2 2 2 4 2" xfId="14657"/>
    <cellStyle name="Normal 2 3 2 2 2 3 2 2 2 4 2 2" xfId="30953"/>
    <cellStyle name="Normal 2 3 2 2 2 3 2 2 2 4 3" xfId="22807"/>
    <cellStyle name="Normal 2 3 2 2 2 3 2 2 2 5" xfId="9358"/>
    <cellStyle name="Normal 2 3 2 2 2 3 2 2 2 5 2" xfId="25654"/>
    <cellStyle name="Normal 2 3 2 2 2 3 2 2 2 6" xfId="17508"/>
    <cellStyle name="Normal 2 3 2 2 2 3 2 2 3" xfId="1917"/>
    <cellStyle name="Normal 2 3 2 2 2 3 2 2 3 2" xfId="4491"/>
    <cellStyle name="Normal 2 3 2 2 2 3 2 2 3 2 2" xfId="12637"/>
    <cellStyle name="Normal 2 3 2 2 2 3 2 2 3 2 2 2" xfId="28933"/>
    <cellStyle name="Normal 2 3 2 2 2 3 2 2 3 2 3" xfId="20787"/>
    <cellStyle name="Normal 2 3 2 2 2 3 2 2 3 3" xfId="7216"/>
    <cellStyle name="Normal 2 3 2 2 2 3 2 2 3 3 2" xfId="15362"/>
    <cellStyle name="Normal 2 3 2 2 2 3 2 2 3 3 2 2" xfId="31658"/>
    <cellStyle name="Normal 2 3 2 2 2 3 2 2 3 3 3" xfId="23512"/>
    <cellStyle name="Normal 2 3 2 2 2 3 2 2 3 4" xfId="10063"/>
    <cellStyle name="Normal 2 3 2 2 2 3 2 2 3 4 2" xfId="26359"/>
    <cellStyle name="Normal 2 3 2 2 2 3 2 2 3 5" xfId="18213"/>
    <cellStyle name="Normal 2 3 2 2 2 3 2 2 4" xfId="3273"/>
    <cellStyle name="Normal 2 3 2 2 2 3 2 2 4 2" xfId="11419"/>
    <cellStyle name="Normal 2 3 2 2 2 3 2 2 4 2 2" xfId="27715"/>
    <cellStyle name="Normal 2 3 2 2 2 3 2 2 4 3" xfId="19569"/>
    <cellStyle name="Normal 2 3 2 2 2 3 2 2 5" xfId="5806"/>
    <cellStyle name="Normal 2 3 2 2 2 3 2 2 5 2" xfId="13952"/>
    <cellStyle name="Normal 2 3 2 2 2 3 2 2 5 2 2" xfId="30248"/>
    <cellStyle name="Normal 2 3 2 2 2 3 2 2 5 3" xfId="22102"/>
    <cellStyle name="Normal 2 3 2 2 2 3 2 2 6" xfId="8653"/>
    <cellStyle name="Normal 2 3 2 2 2 3 2 2 6 2" xfId="24949"/>
    <cellStyle name="Normal 2 3 2 2 2 3 2 2 7" xfId="16803"/>
    <cellStyle name="Normal 2 3 2 2 2 3 2 3" xfId="868"/>
    <cellStyle name="Normal 2 3 2 2 2 3 2 3 2" xfId="2278"/>
    <cellStyle name="Normal 2 3 2 2 2 3 2 3 2 2" xfId="4804"/>
    <cellStyle name="Normal 2 3 2 2 2 3 2 3 2 2 2" xfId="12950"/>
    <cellStyle name="Normal 2 3 2 2 2 3 2 3 2 2 2 2" xfId="29246"/>
    <cellStyle name="Normal 2 3 2 2 2 3 2 3 2 2 3" xfId="21100"/>
    <cellStyle name="Normal 2 3 2 2 2 3 2 3 2 3" xfId="7577"/>
    <cellStyle name="Normal 2 3 2 2 2 3 2 3 2 3 2" xfId="15723"/>
    <cellStyle name="Normal 2 3 2 2 2 3 2 3 2 3 2 2" xfId="32019"/>
    <cellStyle name="Normal 2 3 2 2 2 3 2 3 2 3 3" xfId="23873"/>
    <cellStyle name="Normal 2 3 2 2 2 3 2 3 2 4" xfId="10424"/>
    <cellStyle name="Normal 2 3 2 2 2 3 2 3 2 4 2" xfId="26720"/>
    <cellStyle name="Normal 2 3 2 2 2 3 2 3 2 5" xfId="18574"/>
    <cellStyle name="Normal 2 3 2 2 2 3 2 3 3" xfId="3586"/>
    <cellStyle name="Normal 2 3 2 2 2 3 2 3 3 2" xfId="11732"/>
    <cellStyle name="Normal 2 3 2 2 2 3 2 3 3 2 2" xfId="28028"/>
    <cellStyle name="Normal 2 3 2 2 2 3 2 3 3 3" xfId="19882"/>
    <cellStyle name="Normal 2 3 2 2 2 3 2 3 4" xfId="6167"/>
    <cellStyle name="Normal 2 3 2 2 2 3 2 3 4 2" xfId="14313"/>
    <cellStyle name="Normal 2 3 2 2 2 3 2 3 4 2 2" xfId="30609"/>
    <cellStyle name="Normal 2 3 2 2 2 3 2 3 4 3" xfId="22463"/>
    <cellStyle name="Normal 2 3 2 2 2 3 2 3 5" xfId="9014"/>
    <cellStyle name="Normal 2 3 2 2 2 3 2 3 5 2" xfId="25310"/>
    <cellStyle name="Normal 2 3 2 2 2 3 2 3 6" xfId="17164"/>
    <cellStyle name="Normal 2 3 2 2 2 3 2 4" xfId="1573"/>
    <cellStyle name="Normal 2 3 2 2 2 3 2 4 2" xfId="4195"/>
    <cellStyle name="Normal 2 3 2 2 2 3 2 4 2 2" xfId="12341"/>
    <cellStyle name="Normal 2 3 2 2 2 3 2 4 2 2 2" xfId="28637"/>
    <cellStyle name="Normal 2 3 2 2 2 3 2 4 2 3" xfId="20491"/>
    <cellStyle name="Normal 2 3 2 2 2 3 2 4 3" xfId="6872"/>
    <cellStyle name="Normal 2 3 2 2 2 3 2 4 3 2" xfId="15018"/>
    <cellStyle name="Normal 2 3 2 2 2 3 2 4 3 2 2" xfId="31314"/>
    <cellStyle name="Normal 2 3 2 2 2 3 2 4 3 3" xfId="23168"/>
    <cellStyle name="Normal 2 3 2 2 2 3 2 4 4" xfId="9719"/>
    <cellStyle name="Normal 2 3 2 2 2 3 2 4 4 2" xfId="26015"/>
    <cellStyle name="Normal 2 3 2 2 2 3 2 4 5" xfId="17869"/>
    <cellStyle name="Normal 2 3 2 2 2 3 2 5" xfId="2977"/>
    <cellStyle name="Normal 2 3 2 2 2 3 2 5 2" xfId="11123"/>
    <cellStyle name="Normal 2 3 2 2 2 3 2 5 2 2" xfId="27419"/>
    <cellStyle name="Normal 2 3 2 2 2 3 2 5 3" xfId="19273"/>
    <cellStyle name="Normal 2 3 2 2 2 3 2 6" xfId="5462"/>
    <cellStyle name="Normal 2 3 2 2 2 3 2 6 2" xfId="13608"/>
    <cellStyle name="Normal 2 3 2 2 2 3 2 6 2 2" xfId="29904"/>
    <cellStyle name="Normal 2 3 2 2 2 3 2 6 3" xfId="21758"/>
    <cellStyle name="Normal 2 3 2 2 2 3 2 7" xfId="8309"/>
    <cellStyle name="Normal 2 3 2 2 2 3 2 7 2" xfId="24605"/>
    <cellStyle name="Normal 2 3 2 2 2 3 2 8" xfId="16459"/>
    <cellStyle name="Normal 2 3 2 2 2 3 3" xfId="240"/>
    <cellStyle name="Normal 2 3 2 2 2 3 3 2" xfId="584"/>
    <cellStyle name="Normal 2 3 2 2 2 3 3 2 2" xfId="1290"/>
    <cellStyle name="Normal 2 3 2 2 2 3 3 2 2 2" xfId="2700"/>
    <cellStyle name="Normal 2 3 2 2 2 3 3 2 2 2 2" xfId="5174"/>
    <cellStyle name="Normal 2 3 2 2 2 3 3 2 2 2 2 2" xfId="13320"/>
    <cellStyle name="Normal 2 3 2 2 2 3 3 2 2 2 2 2 2" xfId="29616"/>
    <cellStyle name="Normal 2 3 2 2 2 3 3 2 2 2 2 3" xfId="21470"/>
    <cellStyle name="Normal 2 3 2 2 2 3 3 2 2 2 3" xfId="7999"/>
    <cellStyle name="Normal 2 3 2 2 2 3 3 2 2 2 3 2" xfId="16145"/>
    <cellStyle name="Normal 2 3 2 2 2 3 3 2 2 2 3 2 2" xfId="32441"/>
    <cellStyle name="Normal 2 3 2 2 2 3 3 2 2 2 3 3" xfId="24295"/>
    <cellStyle name="Normal 2 3 2 2 2 3 3 2 2 2 4" xfId="10846"/>
    <cellStyle name="Normal 2 3 2 2 2 3 3 2 2 2 4 2" xfId="27142"/>
    <cellStyle name="Normal 2 3 2 2 2 3 3 2 2 2 5" xfId="18996"/>
    <cellStyle name="Normal 2 3 2 2 2 3 3 2 2 3" xfId="3956"/>
    <cellStyle name="Normal 2 3 2 2 2 3 3 2 2 3 2" xfId="12102"/>
    <cellStyle name="Normal 2 3 2 2 2 3 3 2 2 3 2 2" xfId="28398"/>
    <cellStyle name="Normal 2 3 2 2 2 3 3 2 2 3 3" xfId="20252"/>
    <cellStyle name="Normal 2 3 2 2 2 3 3 2 2 4" xfId="6589"/>
    <cellStyle name="Normal 2 3 2 2 2 3 3 2 2 4 2" xfId="14735"/>
    <cellStyle name="Normal 2 3 2 2 2 3 3 2 2 4 2 2" xfId="31031"/>
    <cellStyle name="Normal 2 3 2 2 2 3 3 2 2 4 3" xfId="22885"/>
    <cellStyle name="Normal 2 3 2 2 2 3 3 2 2 5" xfId="9436"/>
    <cellStyle name="Normal 2 3 2 2 2 3 3 2 2 5 2" xfId="25732"/>
    <cellStyle name="Normal 2 3 2 2 2 3 3 2 2 6" xfId="17586"/>
    <cellStyle name="Normal 2 3 2 2 2 3 3 2 3" xfId="1995"/>
    <cellStyle name="Normal 2 3 2 2 2 3 3 2 3 2" xfId="4565"/>
    <cellStyle name="Normal 2 3 2 2 2 3 3 2 3 2 2" xfId="12711"/>
    <cellStyle name="Normal 2 3 2 2 2 3 3 2 3 2 2 2" xfId="29007"/>
    <cellStyle name="Normal 2 3 2 2 2 3 3 2 3 2 3" xfId="20861"/>
    <cellStyle name="Normal 2 3 2 2 2 3 3 2 3 3" xfId="7294"/>
    <cellStyle name="Normal 2 3 2 2 2 3 3 2 3 3 2" xfId="15440"/>
    <cellStyle name="Normal 2 3 2 2 2 3 3 2 3 3 2 2" xfId="31736"/>
    <cellStyle name="Normal 2 3 2 2 2 3 3 2 3 3 3" xfId="23590"/>
    <cellStyle name="Normal 2 3 2 2 2 3 3 2 3 4" xfId="10141"/>
    <cellStyle name="Normal 2 3 2 2 2 3 3 2 3 4 2" xfId="26437"/>
    <cellStyle name="Normal 2 3 2 2 2 3 3 2 3 5" xfId="18291"/>
    <cellStyle name="Normal 2 3 2 2 2 3 3 2 4" xfId="3347"/>
    <cellStyle name="Normal 2 3 2 2 2 3 3 2 4 2" xfId="11493"/>
    <cellStyle name="Normal 2 3 2 2 2 3 3 2 4 2 2" xfId="27789"/>
    <cellStyle name="Normal 2 3 2 2 2 3 3 2 4 3" xfId="19643"/>
    <cellStyle name="Normal 2 3 2 2 2 3 3 2 5" xfId="5884"/>
    <cellStyle name="Normal 2 3 2 2 2 3 3 2 5 2" xfId="14030"/>
    <cellStyle name="Normal 2 3 2 2 2 3 3 2 5 2 2" xfId="30326"/>
    <cellStyle name="Normal 2 3 2 2 2 3 3 2 5 3" xfId="22180"/>
    <cellStyle name="Normal 2 3 2 2 2 3 3 2 6" xfId="8731"/>
    <cellStyle name="Normal 2 3 2 2 2 3 3 2 6 2" xfId="25027"/>
    <cellStyle name="Normal 2 3 2 2 2 3 3 2 7" xfId="16881"/>
    <cellStyle name="Normal 2 3 2 2 2 3 3 3" xfId="946"/>
    <cellStyle name="Normal 2 3 2 2 2 3 3 3 2" xfId="2356"/>
    <cellStyle name="Normal 2 3 2 2 2 3 3 3 2 2" xfId="4878"/>
    <cellStyle name="Normal 2 3 2 2 2 3 3 3 2 2 2" xfId="13024"/>
    <cellStyle name="Normal 2 3 2 2 2 3 3 3 2 2 2 2" xfId="29320"/>
    <cellStyle name="Normal 2 3 2 2 2 3 3 3 2 2 3" xfId="21174"/>
    <cellStyle name="Normal 2 3 2 2 2 3 3 3 2 3" xfId="7655"/>
    <cellStyle name="Normal 2 3 2 2 2 3 3 3 2 3 2" xfId="15801"/>
    <cellStyle name="Normal 2 3 2 2 2 3 3 3 2 3 2 2" xfId="32097"/>
    <cellStyle name="Normal 2 3 2 2 2 3 3 3 2 3 3" xfId="23951"/>
    <cellStyle name="Normal 2 3 2 2 2 3 3 3 2 4" xfId="10502"/>
    <cellStyle name="Normal 2 3 2 2 2 3 3 3 2 4 2" xfId="26798"/>
    <cellStyle name="Normal 2 3 2 2 2 3 3 3 2 5" xfId="18652"/>
    <cellStyle name="Normal 2 3 2 2 2 3 3 3 3" xfId="3660"/>
    <cellStyle name="Normal 2 3 2 2 2 3 3 3 3 2" xfId="11806"/>
    <cellStyle name="Normal 2 3 2 2 2 3 3 3 3 2 2" xfId="28102"/>
    <cellStyle name="Normal 2 3 2 2 2 3 3 3 3 3" xfId="19956"/>
    <cellStyle name="Normal 2 3 2 2 2 3 3 3 4" xfId="6245"/>
    <cellStyle name="Normal 2 3 2 2 2 3 3 3 4 2" xfId="14391"/>
    <cellStyle name="Normal 2 3 2 2 2 3 3 3 4 2 2" xfId="30687"/>
    <cellStyle name="Normal 2 3 2 2 2 3 3 3 4 3" xfId="22541"/>
    <cellStyle name="Normal 2 3 2 2 2 3 3 3 5" xfId="9092"/>
    <cellStyle name="Normal 2 3 2 2 2 3 3 3 5 2" xfId="25388"/>
    <cellStyle name="Normal 2 3 2 2 2 3 3 3 6" xfId="17242"/>
    <cellStyle name="Normal 2 3 2 2 2 3 3 4" xfId="1651"/>
    <cellStyle name="Normal 2 3 2 2 2 3 3 4 2" xfId="4269"/>
    <cellStyle name="Normal 2 3 2 2 2 3 3 4 2 2" xfId="12415"/>
    <cellStyle name="Normal 2 3 2 2 2 3 3 4 2 2 2" xfId="28711"/>
    <cellStyle name="Normal 2 3 2 2 2 3 3 4 2 3" xfId="20565"/>
    <cellStyle name="Normal 2 3 2 2 2 3 3 4 3" xfId="6950"/>
    <cellStyle name="Normal 2 3 2 2 2 3 3 4 3 2" xfId="15096"/>
    <cellStyle name="Normal 2 3 2 2 2 3 3 4 3 2 2" xfId="31392"/>
    <cellStyle name="Normal 2 3 2 2 2 3 3 4 3 3" xfId="23246"/>
    <cellStyle name="Normal 2 3 2 2 2 3 3 4 4" xfId="9797"/>
    <cellStyle name="Normal 2 3 2 2 2 3 3 4 4 2" xfId="26093"/>
    <cellStyle name="Normal 2 3 2 2 2 3 3 4 5" xfId="17947"/>
    <cellStyle name="Normal 2 3 2 2 2 3 3 5" xfId="3051"/>
    <cellStyle name="Normal 2 3 2 2 2 3 3 5 2" xfId="11197"/>
    <cellStyle name="Normal 2 3 2 2 2 3 3 5 2 2" xfId="27493"/>
    <cellStyle name="Normal 2 3 2 2 2 3 3 5 3" xfId="19347"/>
    <cellStyle name="Normal 2 3 2 2 2 3 3 6" xfId="5540"/>
    <cellStyle name="Normal 2 3 2 2 2 3 3 6 2" xfId="13686"/>
    <cellStyle name="Normal 2 3 2 2 2 3 3 6 2 2" xfId="29982"/>
    <cellStyle name="Normal 2 3 2 2 2 3 3 6 3" xfId="21836"/>
    <cellStyle name="Normal 2 3 2 2 2 3 3 7" xfId="8387"/>
    <cellStyle name="Normal 2 3 2 2 2 3 3 7 2" xfId="24683"/>
    <cellStyle name="Normal 2 3 2 2 2 3 3 8" xfId="16537"/>
    <cellStyle name="Normal 2 3 2 2 2 3 4" xfId="326"/>
    <cellStyle name="Normal 2 3 2 2 2 3 4 2" xfId="670"/>
    <cellStyle name="Normal 2 3 2 2 2 3 4 2 2" xfId="1376"/>
    <cellStyle name="Normal 2 3 2 2 2 3 4 2 2 2" xfId="2786"/>
    <cellStyle name="Normal 2 3 2 2 2 3 4 2 2 2 2" xfId="5248"/>
    <cellStyle name="Normal 2 3 2 2 2 3 4 2 2 2 2 2" xfId="13394"/>
    <cellStyle name="Normal 2 3 2 2 2 3 4 2 2 2 2 2 2" xfId="29690"/>
    <cellStyle name="Normal 2 3 2 2 2 3 4 2 2 2 2 3" xfId="21544"/>
    <cellStyle name="Normal 2 3 2 2 2 3 4 2 2 2 3" xfId="8085"/>
    <cellStyle name="Normal 2 3 2 2 2 3 4 2 2 2 3 2" xfId="16231"/>
    <cellStyle name="Normal 2 3 2 2 2 3 4 2 2 2 3 2 2" xfId="32527"/>
    <cellStyle name="Normal 2 3 2 2 2 3 4 2 2 2 3 3" xfId="24381"/>
    <cellStyle name="Normal 2 3 2 2 2 3 4 2 2 2 4" xfId="10932"/>
    <cellStyle name="Normal 2 3 2 2 2 3 4 2 2 2 4 2" xfId="27228"/>
    <cellStyle name="Normal 2 3 2 2 2 3 4 2 2 2 5" xfId="19082"/>
    <cellStyle name="Normal 2 3 2 2 2 3 4 2 2 3" xfId="4030"/>
    <cellStyle name="Normal 2 3 2 2 2 3 4 2 2 3 2" xfId="12176"/>
    <cellStyle name="Normal 2 3 2 2 2 3 4 2 2 3 2 2" xfId="28472"/>
    <cellStyle name="Normal 2 3 2 2 2 3 4 2 2 3 3" xfId="20326"/>
    <cellStyle name="Normal 2 3 2 2 2 3 4 2 2 4" xfId="6675"/>
    <cellStyle name="Normal 2 3 2 2 2 3 4 2 2 4 2" xfId="14821"/>
    <cellStyle name="Normal 2 3 2 2 2 3 4 2 2 4 2 2" xfId="31117"/>
    <cellStyle name="Normal 2 3 2 2 2 3 4 2 2 4 3" xfId="22971"/>
    <cellStyle name="Normal 2 3 2 2 2 3 4 2 2 5" xfId="9522"/>
    <cellStyle name="Normal 2 3 2 2 2 3 4 2 2 5 2" xfId="25818"/>
    <cellStyle name="Normal 2 3 2 2 2 3 4 2 2 6" xfId="17672"/>
    <cellStyle name="Normal 2 3 2 2 2 3 4 2 3" xfId="2081"/>
    <cellStyle name="Normal 2 3 2 2 2 3 4 2 3 2" xfId="4639"/>
    <cellStyle name="Normal 2 3 2 2 2 3 4 2 3 2 2" xfId="12785"/>
    <cellStyle name="Normal 2 3 2 2 2 3 4 2 3 2 2 2" xfId="29081"/>
    <cellStyle name="Normal 2 3 2 2 2 3 4 2 3 2 3" xfId="20935"/>
    <cellStyle name="Normal 2 3 2 2 2 3 4 2 3 3" xfId="7380"/>
    <cellStyle name="Normal 2 3 2 2 2 3 4 2 3 3 2" xfId="15526"/>
    <cellStyle name="Normal 2 3 2 2 2 3 4 2 3 3 2 2" xfId="31822"/>
    <cellStyle name="Normal 2 3 2 2 2 3 4 2 3 3 3" xfId="23676"/>
    <cellStyle name="Normal 2 3 2 2 2 3 4 2 3 4" xfId="10227"/>
    <cellStyle name="Normal 2 3 2 2 2 3 4 2 3 4 2" xfId="26523"/>
    <cellStyle name="Normal 2 3 2 2 2 3 4 2 3 5" xfId="18377"/>
    <cellStyle name="Normal 2 3 2 2 2 3 4 2 4" xfId="3421"/>
    <cellStyle name="Normal 2 3 2 2 2 3 4 2 4 2" xfId="11567"/>
    <cellStyle name="Normal 2 3 2 2 2 3 4 2 4 2 2" xfId="27863"/>
    <cellStyle name="Normal 2 3 2 2 2 3 4 2 4 3" xfId="19717"/>
    <cellStyle name="Normal 2 3 2 2 2 3 4 2 5" xfId="5970"/>
    <cellStyle name="Normal 2 3 2 2 2 3 4 2 5 2" xfId="14116"/>
    <cellStyle name="Normal 2 3 2 2 2 3 4 2 5 2 2" xfId="30412"/>
    <cellStyle name="Normal 2 3 2 2 2 3 4 2 5 3" xfId="22266"/>
    <cellStyle name="Normal 2 3 2 2 2 3 4 2 6" xfId="8817"/>
    <cellStyle name="Normal 2 3 2 2 2 3 4 2 6 2" xfId="25113"/>
    <cellStyle name="Normal 2 3 2 2 2 3 4 2 7" xfId="16967"/>
    <cellStyle name="Normal 2 3 2 2 2 3 4 3" xfId="1032"/>
    <cellStyle name="Normal 2 3 2 2 2 3 4 3 2" xfId="2442"/>
    <cellStyle name="Normal 2 3 2 2 2 3 4 3 2 2" xfId="4952"/>
    <cellStyle name="Normal 2 3 2 2 2 3 4 3 2 2 2" xfId="13098"/>
    <cellStyle name="Normal 2 3 2 2 2 3 4 3 2 2 2 2" xfId="29394"/>
    <cellStyle name="Normal 2 3 2 2 2 3 4 3 2 2 3" xfId="21248"/>
    <cellStyle name="Normal 2 3 2 2 2 3 4 3 2 3" xfId="7741"/>
    <cellStyle name="Normal 2 3 2 2 2 3 4 3 2 3 2" xfId="15887"/>
    <cellStyle name="Normal 2 3 2 2 2 3 4 3 2 3 2 2" xfId="32183"/>
    <cellStyle name="Normal 2 3 2 2 2 3 4 3 2 3 3" xfId="24037"/>
    <cellStyle name="Normal 2 3 2 2 2 3 4 3 2 4" xfId="10588"/>
    <cellStyle name="Normal 2 3 2 2 2 3 4 3 2 4 2" xfId="26884"/>
    <cellStyle name="Normal 2 3 2 2 2 3 4 3 2 5" xfId="18738"/>
    <cellStyle name="Normal 2 3 2 2 2 3 4 3 3" xfId="3734"/>
    <cellStyle name="Normal 2 3 2 2 2 3 4 3 3 2" xfId="11880"/>
    <cellStyle name="Normal 2 3 2 2 2 3 4 3 3 2 2" xfId="28176"/>
    <cellStyle name="Normal 2 3 2 2 2 3 4 3 3 3" xfId="20030"/>
    <cellStyle name="Normal 2 3 2 2 2 3 4 3 4" xfId="6331"/>
    <cellStyle name="Normal 2 3 2 2 2 3 4 3 4 2" xfId="14477"/>
    <cellStyle name="Normal 2 3 2 2 2 3 4 3 4 2 2" xfId="30773"/>
    <cellStyle name="Normal 2 3 2 2 2 3 4 3 4 3" xfId="22627"/>
    <cellStyle name="Normal 2 3 2 2 2 3 4 3 5" xfId="9178"/>
    <cellStyle name="Normal 2 3 2 2 2 3 4 3 5 2" xfId="25474"/>
    <cellStyle name="Normal 2 3 2 2 2 3 4 3 6" xfId="17328"/>
    <cellStyle name="Normal 2 3 2 2 2 3 4 4" xfId="1737"/>
    <cellStyle name="Normal 2 3 2 2 2 3 4 4 2" xfId="4343"/>
    <cellStyle name="Normal 2 3 2 2 2 3 4 4 2 2" xfId="12489"/>
    <cellStyle name="Normal 2 3 2 2 2 3 4 4 2 2 2" xfId="28785"/>
    <cellStyle name="Normal 2 3 2 2 2 3 4 4 2 3" xfId="20639"/>
    <cellStyle name="Normal 2 3 2 2 2 3 4 4 3" xfId="7036"/>
    <cellStyle name="Normal 2 3 2 2 2 3 4 4 3 2" xfId="15182"/>
    <cellStyle name="Normal 2 3 2 2 2 3 4 4 3 2 2" xfId="31478"/>
    <cellStyle name="Normal 2 3 2 2 2 3 4 4 3 3" xfId="23332"/>
    <cellStyle name="Normal 2 3 2 2 2 3 4 4 4" xfId="9883"/>
    <cellStyle name="Normal 2 3 2 2 2 3 4 4 4 2" xfId="26179"/>
    <cellStyle name="Normal 2 3 2 2 2 3 4 4 5" xfId="18033"/>
    <cellStyle name="Normal 2 3 2 2 2 3 4 5" xfId="3125"/>
    <cellStyle name="Normal 2 3 2 2 2 3 4 5 2" xfId="11271"/>
    <cellStyle name="Normal 2 3 2 2 2 3 4 5 2 2" xfId="27567"/>
    <cellStyle name="Normal 2 3 2 2 2 3 4 5 3" xfId="19421"/>
    <cellStyle name="Normal 2 3 2 2 2 3 4 6" xfId="5626"/>
    <cellStyle name="Normal 2 3 2 2 2 3 4 6 2" xfId="13772"/>
    <cellStyle name="Normal 2 3 2 2 2 3 4 6 2 2" xfId="30068"/>
    <cellStyle name="Normal 2 3 2 2 2 3 4 6 3" xfId="21922"/>
    <cellStyle name="Normal 2 3 2 2 2 3 4 7" xfId="8473"/>
    <cellStyle name="Normal 2 3 2 2 2 3 4 7 2" xfId="24769"/>
    <cellStyle name="Normal 2 3 2 2 2 3 4 8" xfId="16623"/>
    <cellStyle name="Normal 2 3 2 2 2 3 5" xfId="416"/>
    <cellStyle name="Normal 2 3 2 2 2 3 5 2" xfId="1122"/>
    <cellStyle name="Normal 2 3 2 2 2 3 5 2 2" xfId="2532"/>
    <cellStyle name="Normal 2 3 2 2 2 3 5 2 2 2" xfId="5026"/>
    <cellStyle name="Normal 2 3 2 2 2 3 5 2 2 2 2" xfId="13172"/>
    <cellStyle name="Normal 2 3 2 2 2 3 5 2 2 2 2 2" xfId="29468"/>
    <cellStyle name="Normal 2 3 2 2 2 3 5 2 2 2 3" xfId="21322"/>
    <cellStyle name="Normal 2 3 2 2 2 3 5 2 2 3" xfId="7831"/>
    <cellStyle name="Normal 2 3 2 2 2 3 5 2 2 3 2" xfId="15977"/>
    <cellStyle name="Normal 2 3 2 2 2 3 5 2 2 3 2 2" xfId="32273"/>
    <cellStyle name="Normal 2 3 2 2 2 3 5 2 2 3 3" xfId="24127"/>
    <cellStyle name="Normal 2 3 2 2 2 3 5 2 2 4" xfId="10678"/>
    <cellStyle name="Normal 2 3 2 2 2 3 5 2 2 4 2" xfId="26974"/>
    <cellStyle name="Normal 2 3 2 2 2 3 5 2 2 5" xfId="18828"/>
    <cellStyle name="Normal 2 3 2 2 2 3 5 2 3" xfId="3808"/>
    <cellStyle name="Normal 2 3 2 2 2 3 5 2 3 2" xfId="11954"/>
    <cellStyle name="Normal 2 3 2 2 2 3 5 2 3 2 2" xfId="28250"/>
    <cellStyle name="Normal 2 3 2 2 2 3 5 2 3 3" xfId="20104"/>
    <cellStyle name="Normal 2 3 2 2 2 3 5 2 4" xfId="6421"/>
    <cellStyle name="Normal 2 3 2 2 2 3 5 2 4 2" xfId="14567"/>
    <cellStyle name="Normal 2 3 2 2 2 3 5 2 4 2 2" xfId="30863"/>
    <cellStyle name="Normal 2 3 2 2 2 3 5 2 4 3" xfId="22717"/>
    <cellStyle name="Normal 2 3 2 2 2 3 5 2 5" xfId="9268"/>
    <cellStyle name="Normal 2 3 2 2 2 3 5 2 5 2" xfId="25564"/>
    <cellStyle name="Normal 2 3 2 2 2 3 5 2 6" xfId="17418"/>
    <cellStyle name="Normal 2 3 2 2 2 3 5 3" xfId="1827"/>
    <cellStyle name="Normal 2 3 2 2 2 3 5 3 2" xfId="4417"/>
    <cellStyle name="Normal 2 3 2 2 2 3 5 3 2 2" xfId="12563"/>
    <cellStyle name="Normal 2 3 2 2 2 3 5 3 2 2 2" xfId="28859"/>
    <cellStyle name="Normal 2 3 2 2 2 3 5 3 2 3" xfId="20713"/>
    <cellStyle name="Normal 2 3 2 2 2 3 5 3 3" xfId="7126"/>
    <cellStyle name="Normal 2 3 2 2 2 3 5 3 3 2" xfId="15272"/>
    <cellStyle name="Normal 2 3 2 2 2 3 5 3 3 2 2" xfId="31568"/>
    <cellStyle name="Normal 2 3 2 2 2 3 5 3 3 3" xfId="23422"/>
    <cellStyle name="Normal 2 3 2 2 2 3 5 3 4" xfId="9973"/>
    <cellStyle name="Normal 2 3 2 2 2 3 5 3 4 2" xfId="26269"/>
    <cellStyle name="Normal 2 3 2 2 2 3 5 3 5" xfId="18123"/>
    <cellStyle name="Normal 2 3 2 2 2 3 5 4" xfId="3199"/>
    <cellStyle name="Normal 2 3 2 2 2 3 5 4 2" xfId="11345"/>
    <cellStyle name="Normal 2 3 2 2 2 3 5 4 2 2" xfId="27641"/>
    <cellStyle name="Normal 2 3 2 2 2 3 5 4 3" xfId="19495"/>
    <cellStyle name="Normal 2 3 2 2 2 3 5 5" xfId="5716"/>
    <cellStyle name="Normal 2 3 2 2 2 3 5 5 2" xfId="13862"/>
    <cellStyle name="Normal 2 3 2 2 2 3 5 5 2 2" xfId="30158"/>
    <cellStyle name="Normal 2 3 2 2 2 3 5 5 3" xfId="22012"/>
    <cellStyle name="Normal 2 3 2 2 2 3 5 6" xfId="8563"/>
    <cellStyle name="Normal 2 3 2 2 2 3 5 6 2" xfId="24859"/>
    <cellStyle name="Normal 2 3 2 2 2 3 5 7" xfId="16713"/>
    <cellStyle name="Normal 2 3 2 2 2 3 6" xfId="778"/>
    <cellStyle name="Normal 2 3 2 2 2 3 6 2" xfId="2188"/>
    <cellStyle name="Normal 2 3 2 2 2 3 6 2 2" xfId="4730"/>
    <cellStyle name="Normal 2 3 2 2 2 3 6 2 2 2" xfId="12876"/>
    <cellStyle name="Normal 2 3 2 2 2 3 6 2 2 2 2" xfId="29172"/>
    <cellStyle name="Normal 2 3 2 2 2 3 6 2 2 3" xfId="21026"/>
    <cellStyle name="Normal 2 3 2 2 2 3 6 2 3" xfId="7487"/>
    <cellStyle name="Normal 2 3 2 2 2 3 6 2 3 2" xfId="15633"/>
    <cellStyle name="Normal 2 3 2 2 2 3 6 2 3 2 2" xfId="31929"/>
    <cellStyle name="Normal 2 3 2 2 2 3 6 2 3 3" xfId="23783"/>
    <cellStyle name="Normal 2 3 2 2 2 3 6 2 4" xfId="10334"/>
    <cellStyle name="Normal 2 3 2 2 2 3 6 2 4 2" xfId="26630"/>
    <cellStyle name="Normal 2 3 2 2 2 3 6 2 5" xfId="18484"/>
    <cellStyle name="Normal 2 3 2 2 2 3 6 3" xfId="3512"/>
    <cellStyle name="Normal 2 3 2 2 2 3 6 3 2" xfId="11658"/>
    <cellStyle name="Normal 2 3 2 2 2 3 6 3 2 2" xfId="27954"/>
    <cellStyle name="Normal 2 3 2 2 2 3 6 3 3" xfId="19808"/>
    <cellStyle name="Normal 2 3 2 2 2 3 6 4" xfId="6077"/>
    <cellStyle name="Normal 2 3 2 2 2 3 6 4 2" xfId="14223"/>
    <cellStyle name="Normal 2 3 2 2 2 3 6 4 2 2" xfId="30519"/>
    <cellStyle name="Normal 2 3 2 2 2 3 6 4 3" xfId="22373"/>
    <cellStyle name="Normal 2 3 2 2 2 3 6 5" xfId="8924"/>
    <cellStyle name="Normal 2 3 2 2 2 3 6 5 2" xfId="25220"/>
    <cellStyle name="Normal 2 3 2 2 2 3 6 6" xfId="17074"/>
    <cellStyle name="Normal 2 3 2 2 2 3 7" xfId="1483"/>
    <cellStyle name="Normal 2 3 2 2 2 3 7 2" xfId="4121"/>
    <cellStyle name="Normal 2 3 2 2 2 3 7 2 2" xfId="12267"/>
    <cellStyle name="Normal 2 3 2 2 2 3 7 2 2 2" xfId="28563"/>
    <cellStyle name="Normal 2 3 2 2 2 3 7 2 3" xfId="20417"/>
    <cellStyle name="Normal 2 3 2 2 2 3 7 3" xfId="6782"/>
    <cellStyle name="Normal 2 3 2 2 2 3 7 3 2" xfId="14928"/>
    <cellStyle name="Normal 2 3 2 2 2 3 7 3 2 2" xfId="31224"/>
    <cellStyle name="Normal 2 3 2 2 2 3 7 3 3" xfId="23078"/>
    <cellStyle name="Normal 2 3 2 2 2 3 7 4" xfId="9629"/>
    <cellStyle name="Normal 2 3 2 2 2 3 7 4 2" xfId="25925"/>
    <cellStyle name="Normal 2 3 2 2 2 3 7 5" xfId="17779"/>
    <cellStyle name="Normal 2 3 2 2 2 3 8" xfId="2903"/>
    <cellStyle name="Normal 2 3 2 2 2 3 8 2" xfId="11049"/>
    <cellStyle name="Normal 2 3 2 2 2 3 8 2 2" xfId="27345"/>
    <cellStyle name="Normal 2 3 2 2 2 3 8 3" xfId="19199"/>
    <cellStyle name="Normal 2 3 2 2 2 3 9" xfId="5372"/>
    <cellStyle name="Normal 2 3 2 2 2 3 9 2" xfId="13518"/>
    <cellStyle name="Normal 2 3 2 2 2 3 9 2 2" xfId="29814"/>
    <cellStyle name="Normal 2 3 2 2 2 3 9 3" xfId="21668"/>
    <cellStyle name="Normal 2 3 2 2 2 4" xfId="118"/>
    <cellStyle name="Normal 2 3 2 2 2 4 2" xfId="462"/>
    <cellStyle name="Normal 2 3 2 2 2 4 2 2" xfId="1168"/>
    <cellStyle name="Normal 2 3 2 2 2 4 2 2 2" xfId="2578"/>
    <cellStyle name="Normal 2 3 2 2 2 4 2 2 2 2" xfId="5064"/>
    <cellStyle name="Normal 2 3 2 2 2 4 2 2 2 2 2" xfId="13210"/>
    <cellStyle name="Normal 2 3 2 2 2 4 2 2 2 2 2 2" xfId="29506"/>
    <cellStyle name="Normal 2 3 2 2 2 4 2 2 2 2 3" xfId="21360"/>
    <cellStyle name="Normal 2 3 2 2 2 4 2 2 2 3" xfId="7877"/>
    <cellStyle name="Normal 2 3 2 2 2 4 2 2 2 3 2" xfId="16023"/>
    <cellStyle name="Normal 2 3 2 2 2 4 2 2 2 3 2 2" xfId="32319"/>
    <cellStyle name="Normal 2 3 2 2 2 4 2 2 2 3 3" xfId="24173"/>
    <cellStyle name="Normal 2 3 2 2 2 4 2 2 2 4" xfId="10724"/>
    <cellStyle name="Normal 2 3 2 2 2 4 2 2 2 4 2" xfId="27020"/>
    <cellStyle name="Normal 2 3 2 2 2 4 2 2 2 5" xfId="18874"/>
    <cellStyle name="Normal 2 3 2 2 2 4 2 2 3" xfId="3846"/>
    <cellStyle name="Normal 2 3 2 2 2 4 2 2 3 2" xfId="11992"/>
    <cellStyle name="Normal 2 3 2 2 2 4 2 2 3 2 2" xfId="28288"/>
    <cellStyle name="Normal 2 3 2 2 2 4 2 2 3 3" xfId="20142"/>
    <cellStyle name="Normal 2 3 2 2 2 4 2 2 4" xfId="6467"/>
    <cellStyle name="Normal 2 3 2 2 2 4 2 2 4 2" xfId="14613"/>
    <cellStyle name="Normal 2 3 2 2 2 4 2 2 4 2 2" xfId="30909"/>
    <cellStyle name="Normal 2 3 2 2 2 4 2 2 4 3" xfId="22763"/>
    <cellStyle name="Normal 2 3 2 2 2 4 2 2 5" xfId="9314"/>
    <cellStyle name="Normal 2 3 2 2 2 4 2 2 5 2" xfId="25610"/>
    <cellStyle name="Normal 2 3 2 2 2 4 2 2 6" xfId="17464"/>
    <cellStyle name="Normal 2 3 2 2 2 4 2 3" xfId="1873"/>
    <cellStyle name="Normal 2 3 2 2 2 4 2 3 2" xfId="4455"/>
    <cellStyle name="Normal 2 3 2 2 2 4 2 3 2 2" xfId="12601"/>
    <cellStyle name="Normal 2 3 2 2 2 4 2 3 2 2 2" xfId="28897"/>
    <cellStyle name="Normal 2 3 2 2 2 4 2 3 2 3" xfId="20751"/>
    <cellStyle name="Normal 2 3 2 2 2 4 2 3 3" xfId="7172"/>
    <cellStyle name="Normal 2 3 2 2 2 4 2 3 3 2" xfId="15318"/>
    <cellStyle name="Normal 2 3 2 2 2 4 2 3 3 2 2" xfId="31614"/>
    <cellStyle name="Normal 2 3 2 2 2 4 2 3 3 3" xfId="23468"/>
    <cellStyle name="Normal 2 3 2 2 2 4 2 3 4" xfId="10019"/>
    <cellStyle name="Normal 2 3 2 2 2 4 2 3 4 2" xfId="26315"/>
    <cellStyle name="Normal 2 3 2 2 2 4 2 3 5" xfId="18169"/>
    <cellStyle name="Normal 2 3 2 2 2 4 2 4" xfId="3237"/>
    <cellStyle name="Normal 2 3 2 2 2 4 2 4 2" xfId="11383"/>
    <cellStyle name="Normal 2 3 2 2 2 4 2 4 2 2" xfId="27679"/>
    <cellStyle name="Normal 2 3 2 2 2 4 2 4 3" xfId="19533"/>
    <cellStyle name="Normal 2 3 2 2 2 4 2 5" xfId="5762"/>
    <cellStyle name="Normal 2 3 2 2 2 4 2 5 2" xfId="13908"/>
    <cellStyle name="Normal 2 3 2 2 2 4 2 5 2 2" xfId="30204"/>
    <cellStyle name="Normal 2 3 2 2 2 4 2 5 3" xfId="22058"/>
    <cellStyle name="Normal 2 3 2 2 2 4 2 6" xfId="8609"/>
    <cellStyle name="Normal 2 3 2 2 2 4 2 6 2" xfId="24905"/>
    <cellStyle name="Normal 2 3 2 2 2 4 2 7" xfId="16759"/>
    <cellStyle name="Normal 2 3 2 2 2 4 3" xfId="824"/>
    <cellStyle name="Normal 2 3 2 2 2 4 3 2" xfId="2234"/>
    <cellStyle name="Normal 2 3 2 2 2 4 3 2 2" xfId="4768"/>
    <cellStyle name="Normal 2 3 2 2 2 4 3 2 2 2" xfId="12914"/>
    <cellStyle name="Normal 2 3 2 2 2 4 3 2 2 2 2" xfId="29210"/>
    <cellStyle name="Normal 2 3 2 2 2 4 3 2 2 3" xfId="21064"/>
    <cellStyle name="Normal 2 3 2 2 2 4 3 2 3" xfId="7533"/>
    <cellStyle name="Normal 2 3 2 2 2 4 3 2 3 2" xfId="15679"/>
    <cellStyle name="Normal 2 3 2 2 2 4 3 2 3 2 2" xfId="31975"/>
    <cellStyle name="Normal 2 3 2 2 2 4 3 2 3 3" xfId="23829"/>
    <cellStyle name="Normal 2 3 2 2 2 4 3 2 4" xfId="10380"/>
    <cellStyle name="Normal 2 3 2 2 2 4 3 2 4 2" xfId="26676"/>
    <cellStyle name="Normal 2 3 2 2 2 4 3 2 5" xfId="18530"/>
    <cellStyle name="Normal 2 3 2 2 2 4 3 3" xfId="3550"/>
    <cellStyle name="Normal 2 3 2 2 2 4 3 3 2" xfId="11696"/>
    <cellStyle name="Normal 2 3 2 2 2 4 3 3 2 2" xfId="27992"/>
    <cellStyle name="Normal 2 3 2 2 2 4 3 3 3" xfId="19846"/>
    <cellStyle name="Normal 2 3 2 2 2 4 3 4" xfId="6123"/>
    <cellStyle name="Normal 2 3 2 2 2 4 3 4 2" xfId="14269"/>
    <cellStyle name="Normal 2 3 2 2 2 4 3 4 2 2" xfId="30565"/>
    <cellStyle name="Normal 2 3 2 2 2 4 3 4 3" xfId="22419"/>
    <cellStyle name="Normal 2 3 2 2 2 4 3 5" xfId="8970"/>
    <cellStyle name="Normal 2 3 2 2 2 4 3 5 2" xfId="25266"/>
    <cellStyle name="Normal 2 3 2 2 2 4 3 6" xfId="17120"/>
    <cellStyle name="Normal 2 3 2 2 2 4 4" xfId="1529"/>
    <cellStyle name="Normal 2 3 2 2 2 4 4 2" xfId="4159"/>
    <cellStyle name="Normal 2 3 2 2 2 4 4 2 2" xfId="12305"/>
    <cellStyle name="Normal 2 3 2 2 2 4 4 2 2 2" xfId="28601"/>
    <cellStyle name="Normal 2 3 2 2 2 4 4 2 3" xfId="20455"/>
    <cellStyle name="Normal 2 3 2 2 2 4 4 3" xfId="6828"/>
    <cellStyle name="Normal 2 3 2 2 2 4 4 3 2" xfId="14974"/>
    <cellStyle name="Normal 2 3 2 2 2 4 4 3 2 2" xfId="31270"/>
    <cellStyle name="Normal 2 3 2 2 2 4 4 3 3" xfId="23124"/>
    <cellStyle name="Normal 2 3 2 2 2 4 4 4" xfId="9675"/>
    <cellStyle name="Normal 2 3 2 2 2 4 4 4 2" xfId="25971"/>
    <cellStyle name="Normal 2 3 2 2 2 4 4 5" xfId="17825"/>
    <cellStyle name="Normal 2 3 2 2 2 4 5" xfId="2941"/>
    <cellStyle name="Normal 2 3 2 2 2 4 5 2" xfId="11087"/>
    <cellStyle name="Normal 2 3 2 2 2 4 5 2 2" xfId="27383"/>
    <cellStyle name="Normal 2 3 2 2 2 4 5 3" xfId="19237"/>
    <cellStyle name="Normal 2 3 2 2 2 4 6" xfId="5418"/>
    <cellStyle name="Normal 2 3 2 2 2 4 6 2" xfId="13564"/>
    <cellStyle name="Normal 2 3 2 2 2 4 6 2 2" xfId="29860"/>
    <cellStyle name="Normal 2 3 2 2 2 4 6 3" xfId="21714"/>
    <cellStyle name="Normal 2 3 2 2 2 4 7" xfId="8265"/>
    <cellStyle name="Normal 2 3 2 2 2 4 7 2" xfId="24561"/>
    <cellStyle name="Normal 2 3 2 2 2 4 8" xfId="16415"/>
    <cellStyle name="Normal 2 3 2 2 2 5" xfId="204"/>
    <cellStyle name="Normal 2 3 2 2 2 5 2" xfId="548"/>
    <cellStyle name="Normal 2 3 2 2 2 5 2 2" xfId="1254"/>
    <cellStyle name="Normal 2 3 2 2 2 5 2 2 2" xfId="2664"/>
    <cellStyle name="Normal 2 3 2 2 2 5 2 2 2 2" xfId="5138"/>
    <cellStyle name="Normal 2 3 2 2 2 5 2 2 2 2 2" xfId="13284"/>
    <cellStyle name="Normal 2 3 2 2 2 5 2 2 2 2 2 2" xfId="29580"/>
    <cellStyle name="Normal 2 3 2 2 2 5 2 2 2 2 3" xfId="21434"/>
    <cellStyle name="Normal 2 3 2 2 2 5 2 2 2 3" xfId="7963"/>
    <cellStyle name="Normal 2 3 2 2 2 5 2 2 2 3 2" xfId="16109"/>
    <cellStyle name="Normal 2 3 2 2 2 5 2 2 2 3 2 2" xfId="32405"/>
    <cellStyle name="Normal 2 3 2 2 2 5 2 2 2 3 3" xfId="24259"/>
    <cellStyle name="Normal 2 3 2 2 2 5 2 2 2 4" xfId="10810"/>
    <cellStyle name="Normal 2 3 2 2 2 5 2 2 2 4 2" xfId="27106"/>
    <cellStyle name="Normal 2 3 2 2 2 5 2 2 2 5" xfId="18960"/>
    <cellStyle name="Normal 2 3 2 2 2 5 2 2 3" xfId="3920"/>
    <cellStyle name="Normal 2 3 2 2 2 5 2 2 3 2" xfId="12066"/>
    <cellStyle name="Normal 2 3 2 2 2 5 2 2 3 2 2" xfId="28362"/>
    <cellStyle name="Normal 2 3 2 2 2 5 2 2 3 3" xfId="20216"/>
    <cellStyle name="Normal 2 3 2 2 2 5 2 2 4" xfId="6553"/>
    <cellStyle name="Normal 2 3 2 2 2 5 2 2 4 2" xfId="14699"/>
    <cellStyle name="Normal 2 3 2 2 2 5 2 2 4 2 2" xfId="30995"/>
    <cellStyle name="Normal 2 3 2 2 2 5 2 2 4 3" xfId="22849"/>
    <cellStyle name="Normal 2 3 2 2 2 5 2 2 5" xfId="9400"/>
    <cellStyle name="Normal 2 3 2 2 2 5 2 2 5 2" xfId="25696"/>
    <cellStyle name="Normal 2 3 2 2 2 5 2 2 6" xfId="17550"/>
    <cellStyle name="Normal 2 3 2 2 2 5 2 3" xfId="1959"/>
    <cellStyle name="Normal 2 3 2 2 2 5 2 3 2" xfId="4529"/>
    <cellStyle name="Normal 2 3 2 2 2 5 2 3 2 2" xfId="12675"/>
    <cellStyle name="Normal 2 3 2 2 2 5 2 3 2 2 2" xfId="28971"/>
    <cellStyle name="Normal 2 3 2 2 2 5 2 3 2 3" xfId="20825"/>
    <cellStyle name="Normal 2 3 2 2 2 5 2 3 3" xfId="7258"/>
    <cellStyle name="Normal 2 3 2 2 2 5 2 3 3 2" xfId="15404"/>
    <cellStyle name="Normal 2 3 2 2 2 5 2 3 3 2 2" xfId="31700"/>
    <cellStyle name="Normal 2 3 2 2 2 5 2 3 3 3" xfId="23554"/>
    <cellStyle name="Normal 2 3 2 2 2 5 2 3 4" xfId="10105"/>
    <cellStyle name="Normal 2 3 2 2 2 5 2 3 4 2" xfId="26401"/>
    <cellStyle name="Normal 2 3 2 2 2 5 2 3 5" xfId="18255"/>
    <cellStyle name="Normal 2 3 2 2 2 5 2 4" xfId="3311"/>
    <cellStyle name="Normal 2 3 2 2 2 5 2 4 2" xfId="11457"/>
    <cellStyle name="Normal 2 3 2 2 2 5 2 4 2 2" xfId="27753"/>
    <cellStyle name="Normal 2 3 2 2 2 5 2 4 3" xfId="19607"/>
    <cellStyle name="Normal 2 3 2 2 2 5 2 5" xfId="5848"/>
    <cellStyle name="Normal 2 3 2 2 2 5 2 5 2" xfId="13994"/>
    <cellStyle name="Normal 2 3 2 2 2 5 2 5 2 2" xfId="30290"/>
    <cellStyle name="Normal 2 3 2 2 2 5 2 5 3" xfId="22144"/>
    <cellStyle name="Normal 2 3 2 2 2 5 2 6" xfId="8695"/>
    <cellStyle name="Normal 2 3 2 2 2 5 2 6 2" xfId="24991"/>
    <cellStyle name="Normal 2 3 2 2 2 5 2 7" xfId="16845"/>
    <cellStyle name="Normal 2 3 2 2 2 5 3" xfId="910"/>
    <cellStyle name="Normal 2 3 2 2 2 5 3 2" xfId="2320"/>
    <cellStyle name="Normal 2 3 2 2 2 5 3 2 2" xfId="4842"/>
    <cellStyle name="Normal 2 3 2 2 2 5 3 2 2 2" xfId="12988"/>
    <cellStyle name="Normal 2 3 2 2 2 5 3 2 2 2 2" xfId="29284"/>
    <cellStyle name="Normal 2 3 2 2 2 5 3 2 2 3" xfId="21138"/>
    <cellStyle name="Normal 2 3 2 2 2 5 3 2 3" xfId="7619"/>
    <cellStyle name="Normal 2 3 2 2 2 5 3 2 3 2" xfId="15765"/>
    <cellStyle name="Normal 2 3 2 2 2 5 3 2 3 2 2" xfId="32061"/>
    <cellStyle name="Normal 2 3 2 2 2 5 3 2 3 3" xfId="23915"/>
    <cellStyle name="Normal 2 3 2 2 2 5 3 2 4" xfId="10466"/>
    <cellStyle name="Normal 2 3 2 2 2 5 3 2 4 2" xfId="26762"/>
    <cellStyle name="Normal 2 3 2 2 2 5 3 2 5" xfId="18616"/>
    <cellStyle name="Normal 2 3 2 2 2 5 3 3" xfId="3624"/>
    <cellStyle name="Normal 2 3 2 2 2 5 3 3 2" xfId="11770"/>
    <cellStyle name="Normal 2 3 2 2 2 5 3 3 2 2" xfId="28066"/>
    <cellStyle name="Normal 2 3 2 2 2 5 3 3 3" xfId="19920"/>
    <cellStyle name="Normal 2 3 2 2 2 5 3 4" xfId="6209"/>
    <cellStyle name="Normal 2 3 2 2 2 5 3 4 2" xfId="14355"/>
    <cellStyle name="Normal 2 3 2 2 2 5 3 4 2 2" xfId="30651"/>
    <cellStyle name="Normal 2 3 2 2 2 5 3 4 3" xfId="22505"/>
    <cellStyle name="Normal 2 3 2 2 2 5 3 5" xfId="9056"/>
    <cellStyle name="Normal 2 3 2 2 2 5 3 5 2" xfId="25352"/>
    <cellStyle name="Normal 2 3 2 2 2 5 3 6" xfId="17206"/>
    <cellStyle name="Normal 2 3 2 2 2 5 4" xfId="1615"/>
    <cellStyle name="Normal 2 3 2 2 2 5 4 2" xfId="4233"/>
    <cellStyle name="Normal 2 3 2 2 2 5 4 2 2" xfId="12379"/>
    <cellStyle name="Normal 2 3 2 2 2 5 4 2 2 2" xfId="28675"/>
    <cellStyle name="Normal 2 3 2 2 2 5 4 2 3" xfId="20529"/>
    <cellStyle name="Normal 2 3 2 2 2 5 4 3" xfId="6914"/>
    <cellStyle name="Normal 2 3 2 2 2 5 4 3 2" xfId="15060"/>
    <cellStyle name="Normal 2 3 2 2 2 5 4 3 2 2" xfId="31356"/>
    <cellStyle name="Normal 2 3 2 2 2 5 4 3 3" xfId="23210"/>
    <cellStyle name="Normal 2 3 2 2 2 5 4 4" xfId="9761"/>
    <cellStyle name="Normal 2 3 2 2 2 5 4 4 2" xfId="26057"/>
    <cellStyle name="Normal 2 3 2 2 2 5 4 5" xfId="17911"/>
    <cellStyle name="Normal 2 3 2 2 2 5 5" xfId="3015"/>
    <cellStyle name="Normal 2 3 2 2 2 5 5 2" xfId="11161"/>
    <cellStyle name="Normal 2 3 2 2 2 5 5 2 2" xfId="27457"/>
    <cellStyle name="Normal 2 3 2 2 2 5 5 3" xfId="19311"/>
    <cellStyle name="Normal 2 3 2 2 2 5 6" xfId="5504"/>
    <cellStyle name="Normal 2 3 2 2 2 5 6 2" xfId="13650"/>
    <cellStyle name="Normal 2 3 2 2 2 5 6 2 2" xfId="29946"/>
    <cellStyle name="Normal 2 3 2 2 2 5 6 3" xfId="21800"/>
    <cellStyle name="Normal 2 3 2 2 2 5 7" xfId="8351"/>
    <cellStyle name="Normal 2 3 2 2 2 5 7 2" xfId="24647"/>
    <cellStyle name="Normal 2 3 2 2 2 5 8" xfId="16501"/>
    <cellStyle name="Normal 2 3 2 2 2 6" xfId="282"/>
    <cellStyle name="Normal 2 3 2 2 2 6 2" xfId="626"/>
    <cellStyle name="Normal 2 3 2 2 2 6 2 2" xfId="1332"/>
    <cellStyle name="Normal 2 3 2 2 2 6 2 2 2" xfId="2742"/>
    <cellStyle name="Normal 2 3 2 2 2 6 2 2 2 2" xfId="5212"/>
    <cellStyle name="Normal 2 3 2 2 2 6 2 2 2 2 2" xfId="13358"/>
    <cellStyle name="Normal 2 3 2 2 2 6 2 2 2 2 2 2" xfId="29654"/>
    <cellStyle name="Normal 2 3 2 2 2 6 2 2 2 2 3" xfId="21508"/>
    <cellStyle name="Normal 2 3 2 2 2 6 2 2 2 3" xfId="8041"/>
    <cellStyle name="Normal 2 3 2 2 2 6 2 2 2 3 2" xfId="16187"/>
    <cellStyle name="Normal 2 3 2 2 2 6 2 2 2 3 2 2" xfId="32483"/>
    <cellStyle name="Normal 2 3 2 2 2 6 2 2 2 3 3" xfId="24337"/>
    <cellStyle name="Normal 2 3 2 2 2 6 2 2 2 4" xfId="10888"/>
    <cellStyle name="Normal 2 3 2 2 2 6 2 2 2 4 2" xfId="27184"/>
    <cellStyle name="Normal 2 3 2 2 2 6 2 2 2 5" xfId="19038"/>
    <cellStyle name="Normal 2 3 2 2 2 6 2 2 3" xfId="3994"/>
    <cellStyle name="Normal 2 3 2 2 2 6 2 2 3 2" xfId="12140"/>
    <cellStyle name="Normal 2 3 2 2 2 6 2 2 3 2 2" xfId="28436"/>
    <cellStyle name="Normal 2 3 2 2 2 6 2 2 3 3" xfId="20290"/>
    <cellStyle name="Normal 2 3 2 2 2 6 2 2 4" xfId="6631"/>
    <cellStyle name="Normal 2 3 2 2 2 6 2 2 4 2" xfId="14777"/>
    <cellStyle name="Normal 2 3 2 2 2 6 2 2 4 2 2" xfId="31073"/>
    <cellStyle name="Normal 2 3 2 2 2 6 2 2 4 3" xfId="22927"/>
    <cellStyle name="Normal 2 3 2 2 2 6 2 2 5" xfId="9478"/>
    <cellStyle name="Normal 2 3 2 2 2 6 2 2 5 2" xfId="25774"/>
    <cellStyle name="Normal 2 3 2 2 2 6 2 2 6" xfId="17628"/>
    <cellStyle name="Normal 2 3 2 2 2 6 2 3" xfId="2037"/>
    <cellStyle name="Normal 2 3 2 2 2 6 2 3 2" xfId="4603"/>
    <cellStyle name="Normal 2 3 2 2 2 6 2 3 2 2" xfId="12749"/>
    <cellStyle name="Normal 2 3 2 2 2 6 2 3 2 2 2" xfId="29045"/>
    <cellStyle name="Normal 2 3 2 2 2 6 2 3 2 3" xfId="20899"/>
    <cellStyle name="Normal 2 3 2 2 2 6 2 3 3" xfId="7336"/>
    <cellStyle name="Normal 2 3 2 2 2 6 2 3 3 2" xfId="15482"/>
    <cellStyle name="Normal 2 3 2 2 2 6 2 3 3 2 2" xfId="31778"/>
    <cellStyle name="Normal 2 3 2 2 2 6 2 3 3 3" xfId="23632"/>
    <cellStyle name="Normal 2 3 2 2 2 6 2 3 4" xfId="10183"/>
    <cellStyle name="Normal 2 3 2 2 2 6 2 3 4 2" xfId="26479"/>
    <cellStyle name="Normal 2 3 2 2 2 6 2 3 5" xfId="18333"/>
    <cellStyle name="Normal 2 3 2 2 2 6 2 4" xfId="3385"/>
    <cellStyle name="Normal 2 3 2 2 2 6 2 4 2" xfId="11531"/>
    <cellStyle name="Normal 2 3 2 2 2 6 2 4 2 2" xfId="27827"/>
    <cellStyle name="Normal 2 3 2 2 2 6 2 4 3" xfId="19681"/>
    <cellStyle name="Normal 2 3 2 2 2 6 2 5" xfId="5926"/>
    <cellStyle name="Normal 2 3 2 2 2 6 2 5 2" xfId="14072"/>
    <cellStyle name="Normal 2 3 2 2 2 6 2 5 2 2" xfId="30368"/>
    <cellStyle name="Normal 2 3 2 2 2 6 2 5 3" xfId="22222"/>
    <cellStyle name="Normal 2 3 2 2 2 6 2 6" xfId="8773"/>
    <cellStyle name="Normal 2 3 2 2 2 6 2 6 2" xfId="25069"/>
    <cellStyle name="Normal 2 3 2 2 2 6 2 7" xfId="16923"/>
    <cellStyle name="Normal 2 3 2 2 2 6 3" xfId="988"/>
    <cellStyle name="Normal 2 3 2 2 2 6 3 2" xfId="2398"/>
    <cellStyle name="Normal 2 3 2 2 2 6 3 2 2" xfId="4916"/>
    <cellStyle name="Normal 2 3 2 2 2 6 3 2 2 2" xfId="13062"/>
    <cellStyle name="Normal 2 3 2 2 2 6 3 2 2 2 2" xfId="29358"/>
    <cellStyle name="Normal 2 3 2 2 2 6 3 2 2 3" xfId="21212"/>
    <cellStyle name="Normal 2 3 2 2 2 6 3 2 3" xfId="7697"/>
    <cellStyle name="Normal 2 3 2 2 2 6 3 2 3 2" xfId="15843"/>
    <cellStyle name="Normal 2 3 2 2 2 6 3 2 3 2 2" xfId="32139"/>
    <cellStyle name="Normal 2 3 2 2 2 6 3 2 3 3" xfId="23993"/>
    <cellStyle name="Normal 2 3 2 2 2 6 3 2 4" xfId="10544"/>
    <cellStyle name="Normal 2 3 2 2 2 6 3 2 4 2" xfId="26840"/>
    <cellStyle name="Normal 2 3 2 2 2 6 3 2 5" xfId="18694"/>
    <cellStyle name="Normal 2 3 2 2 2 6 3 3" xfId="3698"/>
    <cellStyle name="Normal 2 3 2 2 2 6 3 3 2" xfId="11844"/>
    <cellStyle name="Normal 2 3 2 2 2 6 3 3 2 2" xfId="28140"/>
    <cellStyle name="Normal 2 3 2 2 2 6 3 3 3" xfId="19994"/>
    <cellStyle name="Normal 2 3 2 2 2 6 3 4" xfId="6287"/>
    <cellStyle name="Normal 2 3 2 2 2 6 3 4 2" xfId="14433"/>
    <cellStyle name="Normal 2 3 2 2 2 6 3 4 2 2" xfId="30729"/>
    <cellStyle name="Normal 2 3 2 2 2 6 3 4 3" xfId="22583"/>
    <cellStyle name="Normal 2 3 2 2 2 6 3 5" xfId="9134"/>
    <cellStyle name="Normal 2 3 2 2 2 6 3 5 2" xfId="25430"/>
    <cellStyle name="Normal 2 3 2 2 2 6 3 6" xfId="17284"/>
    <cellStyle name="Normal 2 3 2 2 2 6 4" xfId="1693"/>
    <cellStyle name="Normal 2 3 2 2 2 6 4 2" xfId="4307"/>
    <cellStyle name="Normal 2 3 2 2 2 6 4 2 2" xfId="12453"/>
    <cellStyle name="Normal 2 3 2 2 2 6 4 2 2 2" xfId="28749"/>
    <cellStyle name="Normal 2 3 2 2 2 6 4 2 3" xfId="20603"/>
    <cellStyle name="Normal 2 3 2 2 2 6 4 3" xfId="6992"/>
    <cellStyle name="Normal 2 3 2 2 2 6 4 3 2" xfId="15138"/>
    <cellStyle name="Normal 2 3 2 2 2 6 4 3 2 2" xfId="31434"/>
    <cellStyle name="Normal 2 3 2 2 2 6 4 3 3" xfId="23288"/>
    <cellStyle name="Normal 2 3 2 2 2 6 4 4" xfId="9839"/>
    <cellStyle name="Normal 2 3 2 2 2 6 4 4 2" xfId="26135"/>
    <cellStyle name="Normal 2 3 2 2 2 6 4 5" xfId="17989"/>
    <cellStyle name="Normal 2 3 2 2 2 6 5" xfId="3089"/>
    <cellStyle name="Normal 2 3 2 2 2 6 5 2" xfId="11235"/>
    <cellStyle name="Normal 2 3 2 2 2 6 5 2 2" xfId="27531"/>
    <cellStyle name="Normal 2 3 2 2 2 6 5 3" xfId="19385"/>
    <cellStyle name="Normal 2 3 2 2 2 6 6" xfId="5582"/>
    <cellStyle name="Normal 2 3 2 2 2 6 6 2" xfId="13728"/>
    <cellStyle name="Normal 2 3 2 2 2 6 6 2 2" xfId="30024"/>
    <cellStyle name="Normal 2 3 2 2 2 6 6 3" xfId="21878"/>
    <cellStyle name="Normal 2 3 2 2 2 6 7" xfId="8429"/>
    <cellStyle name="Normal 2 3 2 2 2 6 7 2" xfId="24725"/>
    <cellStyle name="Normal 2 3 2 2 2 6 8" xfId="16579"/>
    <cellStyle name="Normal 2 3 2 2 2 7" xfId="372"/>
    <cellStyle name="Normal 2 3 2 2 2 7 2" xfId="1078"/>
    <cellStyle name="Normal 2 3 2 2 2 7 2 2" xfId="2488"/>
    <cellStyle name="Normal 2 3 2 2 2 7 2 2 2" xfId="4990"/>
    <cellStyle name="Normal 2 3 2 2 2 7 2 2 2 2" xfId="13136"/>
    <cellStyle name="Normal 2 3 2 2 2 7 2 2 2 2 2" xfId="29432"/>
    <cellStyle name="Normal 2 3 2 2 2 7 2 2 2 3" xfId="21286"/>
    <cellStyle name="Normal 2 3 2 2 2 7 2 2 3" xfId="7787"/>
    <cellStyle name="Normal 2 3 2 2 2 7 2 2 3 2" xfId="15933"/>
    <cellStyle name="Normal 2 3 2 2 2 7 2 2 3 2 2" xfId="32229"/>
    <cellStyle name="Normal 2 3 2 2 2 7 2 2 3 3" xfId="24083"/>
    <cellStyle name="Normal 2 3 2 2 2 7 2 2 4" xfId="10634"/>
    <cellStyle name="Normal 2 3 2 2 2 7 2 2 4 2" xfId="26930"/>
    <cellStyle name="Normal 2 3 2 2 2 7 2 2 5" xfId="18784"/>
    <cellStyle name="Normal 2 3 2 2 2 7 2 3" xfId="3772"/>
    <cellStyle name="Normal 2 3 2 2 2 7 2 3 2" xfId="11918"/>
    <cellStyle name="Normal 2 3 2 2 2 7 2 3 2 2" xfId="28214"/>
    <cellStyle name="Normal 2 3 2 2 2 7 2 3 3" xfId="20068"/>
    <cellStyle name="Normal 2 3 2 2 2 7 2 4" xfId="6377"/>
    <cellStyle name="Normal 2 3 2 2 2 7 2 4 2" xfId="14523"/>
    <cellStyle name="Normal 2 3 2 2 2 7 2 4 2 2" xfId="30819"/>
    <cellStyle name="Normal 2 3 2 2 2 7 2 4 3" xfId="22673"/>
    <cellStyle name="Normal 2 3 2 2 2 7 2 5" xfId="9224"/>
    <cellStyle name="Normal 2 3 2 2 2 7 2 5 2" xfId="25520"/>
    <cellStyle name="Normal 2 3 2 2 2 7 2 6" xfId="17374"/>
    <cellStyle name="Normal 2 3 2 2 2 7 3" xfId="1783"/>
    <cellStyle name="Normal 2 3 2 2 2 7 3 2" xfId="4381"/>
    <cellStyle name="Normal 2 3 2 2 2 7 3 2 2" xfId="12527"/>
    <cellStyle name="Normal 2 3 2 2 2 7 3 2 2 2" xfId="28823"/>
    <cellStyle name="Normal 2 3 2 2 2 7 3 2 3" xfId="20677"/>
    <cellStyle name="Normal 2 3 2 2 2 7 3 3" xfId="7082"/>
    <cellStyle name="Normal 2 3 2 2 2 7 3 3 2" xfId="15228"/>
    <cellStyle name="Normal 2 3 2 2 2 7 3 3 2 2" xfId="31524"/>
    <cellStyle name="Normal 2 3 2 2 2 7 3 3 3" xfId="23378"/>
    <cellStyle name="Normal 2 3 2 2 2 7 3 4" xfId="9929"/>
    <cellStyle name="Normal 2 3 2 2 2 7 3 4 2" xfId="26225"/>
    <cellStyle name="Normal 2 3 2 2 2 7 3 5" xfId="18079"/>
    <cellStyle name="Normal 2 3 2 2 2 7 4" xfId="3163"/>
    <cellStyle name="Normal 2 3 2 2 2 7 4 2" xfId="11309"/>
    <cellStyle name="Normal 2 3 2 2 2 7 4 2 2" xfId="27605"/>
    <cellStyle name="Normal 2 3 2 2 2 7 4 3" xfId="19459"/>
    <cellStyle name="Normal 2 3 2 2 2 7 5" xfId="5672"/>
    <cellStyle name="Normal 2 3 2 2 2 7 5 2" xfId="13818"/>
    <cellStyle name="Normal 2 3 2 2 2 7 5 2 2" xfId="30114"/>
    <cellStyle name="Normal 2 3 2 2 2 7 5 3" xfId="21968"/>
    <cellStyle name="Normal 2 3 2 2 2 7 6" xfId="8519"/>
    <cellStyle name="Normal 2 3 2 2 2 7 6 2" xfId="24815"/>
    <cellStyle name="Normal 2 3 2 2 2 7 7" xfId="16669"/>
    <cellStyle name="Normal 2 3 2 2 2 8" xfId="734"/>
    <cellStyle name="Normal 2 3 2 2 2 8 2" xfId="2144"/>
    <cellStyle name="Normal 2 3 2 2 2 8 2 2" xfId="4694"/>
    <cellStyle name="Normal 2 3 2 2 2 8 2 2 2" xfId="12840"/>
    <cellStyle name="Normal 2 3 2 2 2 8 2 2 2 2" xfId="29136"/>
    <cellStyle name="Normal 2 3 2 2 2 8 2 2 3" xfId="20990"/>
    <cellStyle name="Normal 2 3 2 2 2 8 2 3" xfId="7443"/>
    <cellStyle name="Normal 2 3 2 2 2 8 2 3 2" xfId="15589"/>
    <cellStyle name="Normal 2 3 2 2 2 8 2 3 2 2" xfId="31885"/>
    <cellStyle name="Normal 2 3 2 2 2 8 2 3 3" xfId="23739"/>
    <cellStyle name="Normal 2 3 2 2 2 8 2 4" xfId="10290"/>
    <cellStyle name="Normal 2 3 2 2 2 8 2 4 2" xfId="26586"/>
    <cellStyle name="Normal 2 3 2 2 2 8 2 5" xfId="18440"/>
    <cellStyle name="Normal 2 3 2 2 2 8 3" xfId="3476"/>
    <cellStyle name="Normal 2 3 2 2 2 8 3 2" xfId="11622"/>
    <cellStyle name="Normal 2 3 2 2 2 8 3 2 2" xfId="27918"/>
    <cellStyle name="Normal 2 3 2 2 2 8 3 3" xfId="19772"/>
    <cellStyle name="Normal 2 3 2 2 2 8 4" xfId="6033"/>
    <cellStyle name="Normal 2 3 2 2 2 8 4 2" xfId="14179"/>
    <cellStyle name="Normal 2 3 2 2 2 8 4 2 2" xfId="30475"/>
    <cellStyle name="Normal 2 3 2 2 2 8 4 3" xfId="22329"/>
    <cellStyle name="Normal 2 3 2 2 2 8 5" xfId="8880"/>
    <cellStyle name="Normal 2 3 2 2 2 8 5 2" xfId="25176"/>
    <cellStyle name="Normal 2 3 2 2 2 8 6" xfId="17030"/>
    <cellStyle name="Normal 2 3 2 2 2 9" xfId="1439"/>
    <cellStyle name="Normal 2 3 2 2 2 9 2" xfId="4085"/>
    <cellStyle name="Normal 2 3 2 2 2 9 2 2" xfId="12231"/>
    <cellStyle name="Normal 2 3 2 2 2 9 2 2 2" xfId="28527"/>
    <cellStyle name="Normal 2 3 2 2 2 9 2 3" xfId="20381"/>
    <cellStyle name="Normal 2 3 2 2 2 9 3" xfId="6738"/>
    <cellStyle name="Normal 2 3 2 2 2 9 3 2" xfId="14884"/>
    <cellStyle name="Normal 2 3 2 2 2 9 3 2 2" xfId="31180"/>
    <cellStyle name="Normal 2 3 2 2 2 9 3 3" xfId="23034"/>
    <cellStyle name="Normal 2 3 2 2 2 9 4" xfId="9585"/>
    <cellStyle name="Normal 2 3 2 2 2 9 4 2" xfId="25881"/>
    <cellStyle name="Normal 2 3 2 2 2 9 5" xfId="17735"/>
    <cellStyle name="Normal 2 3 2 2 3" xfId="39"/>
    <cellStyle name="Normal 2 3 2 2 3 10" xfId="5339"/>
    <cellStyle name="Normal 2 3 2 2 3 10 2" xfId="13485"/>
    <cellStyle name="Normal 2 3 2 2 3 10 2 2" xfId="29781"/>
    <cellStyle name="Normal 2 3 2 2 3 10 3" xfId="21635"/>
    <cellStyle name="Normal 2 3 2 2 3 11" xfId="8186"/>
    <cellStyle name="Normal 2 3 2 2 3 11 2" xfId="24482"/>
    <cellStyle name="Normal 2 3 2 2 3 12" xfId="16336"/>
    <cellStyle name="Normal 2 3 2 2 3 2" xfId="83"/>
    <cellStyle name="Normal 2 3 2 2 3 2 10" xfId="8230"/>
    <cellStyle name="Normal 2 3 2 2 3 2 10 2" xfId="24526"/>
    <cellStyle name="Normal 2 3 2 2 3 2 11" xfId="16380"/>
    <cellStyle name="Normal 2 3 2 2 3 2 2" xfId="173"/>
    <cellStyle name="Normal 2 3 2 2 3 2 2 2" xfId="517"/>
    <cellStyle name="Normal 2 3 2 2 3 2 2 2 2" xfId="1223"/>
    <cellStyle name="Normal 2 3 2 2 3 2 2 2 2 2" xfId="2633"/>
    <cellStyle name="Normal 2 3 2 2 3 2 2 2 2 2 2" xfId="5109"/>
    <cellStyle name="Normal 2 3 2 2 3 2 2 2 2 2 2 2" xfId="13255"/>
    <cellStyle name="Normal 2 3 2 2 3 2 2 2 2 2 2 2 2" xfId="29551"/>
    <cellStyle name="Normal 2 3 2 2 3 2 2 2 2 2 2 3" xfId="21405"/>
    <cellStyle name="Normal 2 3 2 2 3 2 2 2 2 2 3" xfId="7932"/>
    <cellStyle name="Normal 2 3 2 2 3 2 2 2 2 2 3 2" xfId="16078"/>
    <cellStyle name="Normal 2 3 2 2 3 2 2 2 2 2 3 2 2" xfId="32374"/>
    <cellStyle name="Normal 2 3 2 2 3 2 2 2 2 2 3 3" xfId="24228"/>
    <cellStyle name="Normal 2 3 2 2 3 2 2 2 2 2 4" xfId="10779"/>
    <cellStyle name="Normal 2 3 2 2 3 2 2 2 2 2 4 2" xfId="27075"/>
    <cellStyle name="Normal 2 3 2 2 3 2 2 2 2 2 5" xfId="18929"/>
    <cellStyle name="Normal 2 3 2 2 3 2 2 2 2 3" xfId="3891"/>
    <cellStyle name="Normal 2 3 2 2 3 2 2 2 2 3 2" xfId="12037"/>
    <cellStyle name="Normal 2 3 2 2 3 2 2 2 2 3 2 2" xfId="28333"/>
    <cellStyle name="Normal 2 3 2 2 3 2 2 2 2 3 3" xfId="20187"/>
    <cellStyle name="Normal 2 3 2 2 3 2 2 2 2 4" xfId="6522"/>
    <cellStyle name="Normal 2 3 2 2 3 2 2 2 2 4 2" xfId="14668"/>
    <cellStyle name="Normal 2 3 2 2 3 2 2 2 2 4 2 2" xfId="30964"/>
    <cellStyle name="Normal 2 3 2 2 3 2 2 2 2 4 3" xfId="22818"/>
    <cellStyle name="Normal 2 3 2 2 3 2 2 2 2 5" xfId="9369"/>
    <cellStyle name="Normal 2 3 2 2 3 2 2 2 2 5 2" xfId="25665"/>
    <cellStyle name="Normal 2 3 2 2 3 2 2 2 2 6" xfId="17519"/>
    <cellStyle name="Normal 2 3 2 2 3 2 2 2 3" xfId="1928"/>
    <cellStyle name="Normal 2 3 2 2 3 2 2 2 3 2" xfId="4500"/>
    <cellStyle name="Normal 2 3 2 2 3 2 2 2 3 2 2" xfId="12646"/>
    <cellStyle name="Normal 2 3 2 2 3 2 2 2 3 2 2 2" xfId="28942"/>
    <cellStyle name="Normal 2 3 2 2 3 2 2 2 3 2 3" xfId="20796"/>
    <cellStyle name="Normal 2 3 2 2 3 2 2 2 3 3" xfId="7227"/>
    <cellStyle name="Normal 2 3 2 2 3 2 2 2 3 3 2" xfId="15373"/>
    <cellStyle name="Normal 2 3 2 2 3 2 2 2 3 3 2 2" xfId="31669"/>
    <cellStyle name="Normal 2 3 2 2 3 2 2 2 3 3 3" xfId="23523"/>
    <cellStyle name="Normal 2 3 2 2 3 2 2 2 3 4" xfId="10074"/>
    <cellStyle name="Normal 2 3 2 2 3 2 2 2 3 4 2" xfId="26370"/>
    <cellStyle name="Normal 2 3 2 2 3 2 2 2 3 5" xfId="18224"/>
    <cellStyle name="Normal 2 3 2 2 3 2 2 2 4" xfId="3282"/>
    <cellStyle name="Normal 2 3 2 2 3 2 2 2 4 2" xfId="11428"/>
    <cellStyle name="Normal 2 3 2 2 3 2 2 2 4 2 2" xfId="27724"/>
    <cellStyle name="Normal 2 3 2 2 3 2 2 2 4 3" xfId="19578"/>
    <cellStyle name="Normal 2 3 2 2 3 2 2 2 5" xfId="5817"/>
    <cellStyle name="Normal 2 3 2 2 3 2 2 2 5 2" xfId="13963"/>
    <cellStyle name="Normal 2 3 2 2 3 2 2 2 5 2 2" xfId="30259"/>
    <cellStyle name="Normal 2 3 2 2 3 2 2 2 5 3" xfId="22113"/>
    <cellStyle name="Normal 2 3 2 2 3 2 2 2 6" xfId="8664"/>
    <cellStyle name="Normal 2 3 2 2 3 2 2 2 6 2" xfId="24960"/>
    <cellStyle name="Normal 2 3 2 2 3 2 2 2 7" xfId="16814"/>
    <cellStyle name="Normal 2 3 2 2 3 2 2 3" xfId="879"/>
    <cellStyle name="Normal 2 3 2 2 3 2 2 3 2" xfId="2289"/>
    <cellStyle name="Normal 2 3 2 2 3 2 2 3 2 2" xfId="4813"/>
    <cellStyle name="Normal 2 3 2 2 3 2 2 3 2 2 2" xfId="12959"/>
    <cellStyle name="Normal 2 3 2 2 3 2 2 3 2 2 2 2" xfId="29255"/>
    <cellStyle name="Normal 2 3 2 2 3 2 2 3 2 2 3" xfId="21109"/>
    <cellStyle name="Normal 2 3 2 2 3 2 2 3 2 3" xfId="7588"/>
    <cellStyle name="Normal 2 3 2 2 3 2 2 3 2 3 2" xfId="15734"/>
    <cellStyle name="Normal 2 3 2 2 3 2 2 3 2 3 2 2" xfId="32030"/>
    <cellStyle name="Normal 2 3 2 2 3 2 2 3 2 3 3" xfId="23884"/>
    <cellStyle name="Normal 2 3 2 2 3 2 2 3 2 4" xfId="10435"/>
    <cellStyle name="Normal 2 3 2 2 3 2 2 3 2 4 2" xfId="26731"/>
    <cellStyle name="Normal 2 3 2 2 3 2 2 3 2 5" xfId="18585"/>
    <cellStyle name="Normal 2 3 2 2 3 2 2 3 3" xfId="3595"/>
    <cellStyle name="Normal 2 3 2 2 3 2 2 3 3 2" xfId="11741"/>
    <cellStyle name="Normal 2 3 2 2 3 2 2 3 3 2 2" xfId="28037"/>
    <cellStyle name="Normal 2 3 2 2 3 2 2 3 3 3" xfId="19891"/>
    <cellStyle name="Normal 2 3 2 2 3 2 2 3 4" xfId="6178"/>
    <cellStyle name="Normal 2 3 2 2 3 2 2 3 4 2" xfId="14324"/>
    <cellStyle name="Normal 2 3 2 2 3 2 2 3 4 2 2" xfId="30620"/>
    <cellStyle name="Normal 2 3 2 2 3 2 2 3 4 3" xfId="22474"/>
    <cellStyle name="Normal 2 3 2 2 3 2 2 3 5" xfId="9025"/>
    <cellStyle name="Normal 2 3 2 2 3 2 2 3 5 2" xfId="25321"/>
    <cellStyle name="Normal 2 3 2 2 3 2 2 3 6" xfId="17175"/>
    <cellStyle name="Normal 2 3 2 2 3 2 2 4" xfId="1584"/>
    <cellStyle name="Normal 2 3 2 2 3 2 2 4 2" xfId="4204"/>
    <cellStyle name="Normal 2 3 2 2 3 2 2 4 2 2" xfId="12350"/>
    <cellStyle name="Normal 2 3 2 2 3 2 2 4 2 2 2" xfId="28646"/>
    <cellStyle name="Normal 2 3 2 2 3 2 2 4 2 3" xfId="20500"/>
    <cellStyle name="Normal 2 3 2 2 3 2 2 4 3" xfId="6883"/>
    <cellStyle name="Normal 2 3 2 2 3 2 2 4 3 2" xfId="15029"/>
    <cellStyle name="Normal 2 3 2 2 3 2 2 4 3 2 2" xfId="31325"/>
    <cellStyle name="Normal 2 3 2 2 3 2 2 4 3 3" xfId="23179"/>
    <cellStyle name="Normal 2 3 2 2 3 2 2 4 4" xfId="9730"/>
    <cellStyle name="Normal 2 3 2 2 3 2 2 4 4 2" xfId="26026"/>
    <cellStyle name="Normal 2 3 2 2 3 2 2 4 5" xfId="17880"/>
    <cellStyle name="Normal 2 3 2 2 3 2 2 5" xfId="2986"/>
    <cellStyle name="Normal 2 3 2 2 3 2 2 5 2" xfId="11132"/>
    <cellStyle name="Normal 2 3 2 2 3 2 2 5 2 2" xfId="27428"/>
    <cellStyle name="Normal 2 3 2 2 3 2 2 5 3" xfId="19282"/>
    <cellStyle name="Normal 2 3 2 2 3 2 2 6" xfId="5473"/>
    <cellStyle name="Normal 2 3 2 2 3 2 2 6 2" xfId="13619"/>
    <cellStyle name="Normal 2 3 2 2 3 2 2 6 2 2" xfId="29915"/>
    <cellStyle name="Normal 2 3 2 2 3 2 2 6 3" xfId="21769"/>
    <cellStyle name="Normal 2 3 2 2 3 2 2 7" xfId="8320"/>
    <cellStyle name="Normal 2 3 2 2 3 2 2 7 2" xfId="24616"/>
    <cellStyle name="Normal 2 3 2 2 3 2 2 8" xfId="16470"/>
    <cellStyle name="Normal 2 3 2 2 3 2 3" xfId="249"/>
    <cellStyle name="Normal 2 3 2 2 3 2 3 2" xfId="593"/>
    <cellStyle name="Normal 2 3 2 2 3 2 3 2 2" xfId="1299"/>
    <cellStyle name="Normal 2 3 2 2 3 2 3 2 2 2" xfId="2709"/>
    <cellStyle name="Normal 2 3 2 2 3 2 3 2 2 2 2" xfId="5183"/>
    <cellStyle name="Normal 2 3 2 2 3 2 3 2 2 2 2 2" xfId="13329"/>
    <cellStyle name="Normal 2 3 2 2 3 2 3 2 2 2 2 2 2" xfId="29625"/>
    <cellStyle name="Normal 2 3 2 2 3 2 3 2 2 2 2 3" xfId="21479"/>
    <cellStyle name="Normal 2 3 2 2 3 2 3 2 2 2 3" xfId="8008"/>
    <cellStyle name="Normal 2 3 2 2 3 2 3 2 2 2 3 2" xfId="16154"/>
    <cellStyle name="Normal 2 3 2 2 3 2 3 2 2 2 3 2 2" xfId="32450"/>
    <cellStyle name="Normal 2 3 2 2 3 2 3 2 2 2 3 3" xfId="24304"/>
    <cellStyle name="Normal 2 3 2 2 3 2 3 2 2 2 4" xfId="10855"/>
    <cellStyle name="Normal 2 3 2 2 3 2 3 2 2 2 4 2" xfId="27151"/>
    <cellStyle name="Normal 2 3 2 2 3 2 3 2 2 2 5" xfId="19005"/>
    <cellStyle name="Normal 2 3 2 2 3 2 3 2 2 3" xfId="3965"/>
    <cellStyle name="Normal 2 3 2 2 3 2 3 2 2 3 2" xfId="12111"/>
    <cellStyle name="Normal 2 3 2 2 3 2 3 2 2 3 2 2" xfId="28407"/>
    <cellStyle name="Normal 2 3 2 2 3 2 3 2 2 3 3" xfId="20261"/>
    <cellStyle name="Normal 2 3 2 2 3 2 3 2 2 4" xfId="6598"/>
    <cellStyle name="Normal 2 3 2 2 3 2 3 2 2 4 2" xfId="14744"/>
    <cellStyle name="Normal 2 3 2 2 3 2 3 2 2 4 2 2" xfId="31040"/>
    <cellStyle name="Normal 2 3 2 2 3 2 3 2 2 4 3" xfId="22894"/>
    <cellStyle name="Normal 2 3 2 2 3 2 3 2 2 5" xfId="9445"/>
    <cellStyle name="Normal 2 3 2 2 3 2 3 2 2 5 2" xfId="25741"/>
    <cellStyle name="Normal 2 3 2 2 3 2 3 2 2 6" xfId="17595"/>
    <cellStyle name="Normal 2 3 2 2 3 2 3 2 3" xfId="2004"/>
    <cellStyle name="Normal 2 3 2 2 3 2 3 2 3 2" xfId="4574"/>
    <cellStyle name="Normal 2 3 2 2 3 2 3 2 3 2 2" xfId="12720"/>
    <cellStyle name="Normal 2 3 2 2 3 2 3 2 3 2 2 2" xfId="29016"/>
    <cellStyle name="Normal 2 3 2 2 3 2 3 2 3 2 3" xfId="20870"/>
    <cellStyle name="Normal 2 3 2 2 3 2 3 2 3 3" xfId="7303"/>
    <cellStyle name="Normal 2 3 2 2 3 2 3 2 3 3 2" xfId="15449"/>
    <cellStyle name="Normal 2 3 2 2 3 2 3 2 3 3 2 2" xfId="31745"/>
    <cellStyle name="Normal 2 3 2 2 3 2 3 2 3 3 3" xfId="23599"/>
    <cellStyle name="Normal 2 3 2 2 3 2 3 2 3 4" xfId="10150"/>
    <cellStyle name="Normal 2 3 2 2 3 2 3 2 3 4 2" xfId="26446"/>
    <cellStyle name="Normal 2 3 2 2 3 2 3 2 3 5" xfId="18300"/>
    <cellStyle name="Normal 2 3 2 2 3 2 3 2 4" xfId="3356"/>
    <cellStyle name="Normal 2 3 2 2 3 2 3 2 4 2" xfId="11502"/>
    <cellStyle name="Normal 2 3 2 2 3 2 3 2 4 2 2" xfId="27798"/>
    <cellStyle name="Normal 2 3 2 2 3 2 3 2 4 3" xfId="19652"/>
    <cellStyle name="Normal 2 3 2 2 3 2 3 2 5" xfId="5893"/>
    <cellStyle name="Normal 2 3 2 2 3 2 3 2 5 2" xfId="14039"/>
    <cellStyle name="Normal 2 3 2 2 3 2 3 2 5 2 2" xfId="30335"/>
    <cellStyle name="Normal 2 3 2 2 3 2 3 2 5 3" xfId="22189"/>
    <cellStyle name="Normal 2 3 2 2 3 2 3 2 6" xfId="8740"/>
    <cellStyle name="Normal 2 3 2 2 3 2 3 2 6 2" xfId="25036"/>
    <cellStyle name="Normal 2 3 2 2 3 2 3 2 7" xfId="16890"/>
    <cellStyle name="Normal 2 3 2 2 3 2 3 3" xfId="955"/>
    <cellStyle name="Normal 2 3 2 2 3 2 3 3 2" xfId="2365"/>
    <cellStyle name="Normal 2 3 2 2 3 2 3 3 2 2" xfId="4887"/>
    <cellStyle name="Normal 2 3 2 2 3 2 3 3 2 2 2" xfId="13033"/>
    <cellStyle name="Normal 2 3 2 2 3 2 3 3 2 2 2 2" xfId="29329"/>
    <cellStyle name="Normal 2 3 2 2 3 2 3 3 2 2 3" xfId="21183"/>
    <cellStyle name="Normal 2 3 2 2 3 2 3 3 2 3" xfId="7664"/>
    <cellStyle name="Normal 2 3 2 2 3 2 3 3 2 3 2" xfId="15810"/>
    <cellStyle name="Normal 2 3 2 2 3 2 3 3 2 3 2 2" xfId="32106"/>
    <cellStyle name="Normal 2 3 2 2 3 2 3 3 2 3 3" xfId="23960"/>
    <cellStyle name="Normal 2 3 2 2 3 2 3 3 2 4" xfId="10511"/>
    <cellStyle name="Normal 2 3 2 2 3 2 3 3 2 4 2" xfId="26807"/>
    <cellStyle name="Normal 2 3 2 2 3 2 3 3 2 5" xfId="18661"/>
    <cellStyle name="Normal 2 3 2 2 3 2 3 3 3" xfId="3669"/>
    <cellStyle name="Normal 2 3 2 2 3 2 3 3 3 2" xfId="11815"/>
    <cellStyle name="Normal 2 3 2 2 3 2 3 3 3 2 2" xfId="28111"/>
    <cellStyle name="Normal 2 3 2 2 3 2 3 3 3 3" xfId="19965"/>
    <cellStyle name="Normal 2 3 2 2 3 2 3 3 4" xfId="6254"/>
    <cellStyle name="Normal 2 3 2 2 3 2 3 3 4 2" xfId="14400"/>
    <cellStyle name="Normal 2 3 2 2 3 2 3 3 4 2 2" xfId="30696"/>
    <cellStyle name="Normal 2 3 2 2 3 2 3 3 4 3" xfId="22550"/>
    <cellStyle name="Normal 2 3 2 2 3 2 3 3 5" xfId="9101"/>
    <cellStyle name="Normal 2 3 2 2 3 2 3 3 5 2" xfId="25397"/>
    <cellStyle name="Normal 2 3 2 2 3 2 3 3 6" xfId="17251"/>
    <cellStyle name="Normal 2 3 2 2 3 2 3 4" xfId="1660"/>
    <cellStyle name="Normal 2 3 2 2 3 2 3 4 2" xfId="4278"/>
    <cellStyle name="Normal 2 3 2 2 3 2 3 4 2 2" xfId="12424"/>
    <cellStyle name="Normal 2 3 2 2 3 2 3 4 2 2 2" xfId="28720"/>
    <cellStyle name="Normal 2 3 2 2 3 2 3 4 2 3" xfId="20574"/>
    <cellStyle name="Normal 2 3 2 2 3 2 3 4 3" xfId="6959"/>
    <cellStyle name="Normal 2 3 2 2 3 2 3 4 3 2" xfId="15105"/>
    <cellStyle name="Normal 2 3 2 2 3 2 3 4 3 2 2" xfId="31401"/>
    <cellStyle name="Normal 2 3 2 2 3 2 3 4 3 3" xfId="23255"/>
    <cellStyle name="Normal 2 3 2 2 3 2 3 4 4" xfId="9806"/>
    <cellStyle name="Normal 2 3 2 2 3 2 3 4 4 2" xfId="26102"/>
    <cellStyle name="Normal 2 3 2 2 3 2 3 4 5" xfId="17956"/>
    <cellStyle name="Normal 2 3 2 2 3 2 3 5" xfId="3060"/>
    <cellStyle name="Normal 2 3 2 2 3 2 3 5 2" xfId="11206"/>
    <cellStyle name="Normal 2 3 2 2 3 2 3 5 2 2" xfId="27502"/>
    <cellStyle name="Normal 2 3 2 2 3 2 3 5 3" xfId="19356"/>
    <cellStyle name="Normal 2 3 2 2 3 2 3 6" xfId="5549"/>
    <cellStyle name="Normal 2 3 2 2 3 2 3 6 2" xfId="13695"/>
    <cellStyle name="Normal 2 3 2 2 3 2 3 6 2 2" xfId="29991"/>
    <cellStyle name="Normal 2 3 2 2 3 2 3 6 3" xfId="21845"/>
    <cellStyle name="Normal 2 3 2 2 3 2 3 7" xfId="8396"/>
    <cellStyle name="Normal 2 3 2 2 3 2 3 7 2" xfId="24692"/>
    <cellStyle name="Normal 2 3 2 2 3 2 3 8" xfId="16546"/>
    <cellStyle name="Normal 2 3 2 2 3 2 4" xfId="337"/>
    <cellStyle name="Normal 2 3 2 2 3 2 4 2" xfId="681"/>
    <cellStyle name="Normal 2 3 2 2 3 2 4 2 2" xfId="1387"/>
    <cellStyle name="Normal 2 3 2 2 3 2 4 2 2 2" xfId="2797"/>
    <cellStyle name="Normal 2 3 2 2 3 2 4 2 2 2 2" xfId="5257"/>
    <cellStyle name="Normal 2 3 2 2 3 2 4 2 2 2 2 2" xfId="13403"/>
    <cellStyle name="Normal 2 3 2 2 3 2 4 2 2 2 2 2 2" xfId="29699"/>
    <cellStyle name="Normal 2 3 2 2 3 2 4 2 2 2 2 3" xfId="21553"/>
    <cellStyle name="Normal 2 3 2 2 3 2 4 2 2 2 3" xfId="8096"/>
    <cellStyle name="Normal 2 3 2 2 3 2 4 2 2 2 3 2" xfId="16242"/>
    <cellStyle name="Normal 2 3 2 2 3 2 4 2 2 2 3 2 2" xfId="32538"/>
    <cellStyle name="Normal 2 3 2 2 3 2 4 2 2 2 3 3" xfId="24392"/>
    <cellStyle name="Normal 2 3 2 2 3 2 4 2 2 2 4" xfId="10943"/>
    <cellStyle name="Normal 2 3 2 2 3 2 4 2 2 2 4 2" xfId="27239"/>
    <cellStyle name="Normal 2 3 2 2 3 2 4 2 2 2 5" xfId="19093"/>
    <cellStyle name="Normal 2 3 2 2 3 2 4 2 2 3" xfId="4039"/>
    <cellStyle name="Normal 2 3 2 2 3 2 4 2 2 3 2" xfId="12185"/>
    <cellStyle name="Normal 2 3 2 2 3 2 4 2 2 3 2 2" xfId="28481"/>
    <cellStyle name="Normal 2 3 2 2 3 2 4 2 2 3 3" xfId="20335"/>
    <cellStyle name="Normal 2 3 2 2 3 2 4 2 2 4" xfId="6686"/>
    <cellStyle name="Normal 2 3 2 2 3 2 4 2 2 4 2" xfId="14832"/>
    <cellStyle name="Normal 2 3 2 2 3 2 4 2 2 4 2 2" xfId="31128"/>
    <cellStyle name="Normal 2 3 2 2 3 2 4 2 2 4 3" xfId="22982"/>
    <cellStyle name="Normal 2 3 2 2 3 2 4 2 2 5" xfId="9533"/>
    <cellStyle name="Normal 2 3 2 2 3 2 4 2 2 5 2" xfId="25829"/>
    <cellStyle name="Normal 2 3 2 2 3 2 4 2 2 6" xfId="17683"/>
    <cellStyle name="Normal 2 3 2 2 3 2 4 2 3" xfId="2092"/>
    <cellStyle name="Normal 2 3 2 2 3 2 4 2 3 2" xfId="4648"/>
    <cellStyle name="Normal 2 3 2 2 3 2 4 2 3 2 2" xfId="12794"/>
    <cellStyle name="Normal 2 3 2 2 3 2 4 2 3 2 2 2" xfId="29090"/>
    <cellStyle name="Normal 2 3 2 2 3 2 4 2 3 2 3" xfId="20944"/>
    <cellStyle name="Normal 2 3 2 2 3 2 4 2 3 3" xfId="7391"/>
    <cellStyle name="Normal 2 3 2 2 3 2 4 2 3 3 2" xfId="15537"/>
    <cellStyle name="Normal 2 3 2 2 3 2 4 2 3 3 2 2" xfId="31833"/>
    <cellStyle name="Normal 2 3 2 2 3 2 4 2 3 3 3" xfId="23687"/>
    <cellStyle name="Normal 2 3 2 2 3 2 4 2 3 4" xfId="10238"/>
    <cellStyle name="Normal 2 3 2 2 3 2 4 2 3 4 2" xfId="26534"/>
    <cellStyle name="Normal 2 3 2 2 3 2 4 2 3 5" xfId="18388"/>
    <cellStyle name="Normal 2 3 2 2 3 2 4 2 4" xfId="3430"/>
    <cellStyle name="Normal 2 3 2 2 3 2 4 2 4 2" xfId="11576"/>
    <cellStyle name="Normal 2 3 2 2 3 2 4 2 4 2 2" xfId="27872"/>
    <cellStyle name="Normal 2 3 2 2 3 2 4 2 4 3" xfId="19726"/>
    <cellStyle name="Normal 2 3 2 2 3 2 4 2 5" xfId="5981"/>
    <cellStyle name="Normal 2 3 2 2 3 2 4 2 5 2" xfId="14127"/>
    <cellStyle name="Normal 2 3 2 2 3 2 4 2 5 2 2" xfId="30423"/>
    <cellStyle name="Normal 2 3 2 2 3 2 4 2 5 3" xfId="22277"/>
    <cellStyle name="Normal 2 3 2 2 3 2 4 2 6" xfId="8828"/>
    <cellStyle name="Normal 2 3 2 2 3 2 4 2 6 2" xfId="25124"/>
    <cellStyle name="Normal 2 3 2 2 3 2 4 2 7" xfId="16978"/>
    <cellStyle name="Normal 2 3 2 2 3 2 4 3" xfId="1043"/>
    <cellStyle name="Normal 2 3 2 2 3 2 4 3 2" xfId="2453"/>
    <cellStyle name="Normal 2 3 2 2 3 2 4 3 2 2" xfId="4961"/>
    <cellStyle name="Normal 2 3 2 2 3 2 4 3 2 2 2" xfId="13107"/>
    <cellStyle name="Normal 2 3 2 2 3 2 4 3 2 2 2 2" xfId="29403"/>
    <cellStyle name="Normal 2 3 2 2 3 2 4 3 2 2 3" xfId="21257"/>
    <cellStyle name="Normal 2 3 2 2 3 2 4 3 2 3" xfId="7752"/>
    <cellStyle name="Normal 2 3 2 2 3 2 4 3 2 3 2" xfId="15898"/>
    <cellStyle name="Normal 2 3 2 2 3 2 4 3 2 3 2 2" xfId="32194"/>
    <cellStyle name="Normal 2 3 2 2 3 2 4 3 2 3 3" xfId="24048"/>
    <cellStyle name="Normal 2 3 2 2 3 2 4 3 2 4" xfId="10599"/>
    <cellStyle name="Normal 2 3 2 2 3 2 4 3 2 4 2" xfId="26895"/>
    <cellStyle name="Normal 2 3 2 2 3 2 4 3 2 5" xfId="18749"/>
    <cellStyle name="Normal 2 3 2 2 3 2 4 3 3" xfId="3743"/>
    <cellStyle name="Normal 2 3 2 2 3 2 4 3 3 2" xfId="11889"/>
    <cellStyle name="Normal 2 3 2 2 3 2 4 3 3 2 2" xfId="28185"/>
    <cellStyle name="Normal 2 3 2 2 3 2 4 3 3 3" xfId="20039"/>
    <cellStyle name="Normal 2 3 2 2 3 2 4 3 4" xfId="6342"/>
    <cellStyle name="Normal 2 3 2 2 3 2 4 3 4 2" xfId="14488"/>
    <cellStyle name="Normal 2 3 2 2 3 2 4 3 4 2 2" xfId="30784"/>
    <cellStyle name="Normal 2 3 2 2 3 2 4 3 4 3" xfId="22638"/>
    <cellStyle name="Normal 2 3 2 2 3 2 4 3 5" xfId="9189"/>
    <cellStyle name="Normal 2 3 2 2 3 2 4 3 5 2" xfId="25485"/>
    <cellStyle name="Normal 2 3 2 2 3 2 4 3 6" xfId="17339"/>
    <cellStyle name="Normal 2 3 2 2 3 2 4 4" xfId="1748"/>
    <cellStyle name="Normal 2 3 2 2 3 2 4 4 2" xfId="4352"/>
    <cellStyle name="Normal 2 3 2 2 3 2 4 4 2 2" xfId="12498"/>
    <cellStyle name="Normal 2 3 2 2 3 2 4 4 2 2 2" xfId="28794"/>
    <cellStyle name="Normal 2 3 2 2 3 2 4 4 2 3" xfId="20648"/>
    <cellStyle name="Normal 2 3 2 2 3 2 4 4 3" xfId="7047"/>
    <cellStyle name="Normal 2 3 2 2 3 2 4 4 3 2" xfId="15193"/>
    <cellStyle name="Normal 2 3 2 2 3 2 4 4 3 2 2" xfId="31489"/>
    <cellStyle name="Normal 2 3 2 2 3 2 4 4 3 3" xfId="23343"/>
    <cellStyle name="Normal 2 3 2 2 3 2 4 4 4" xfId="9894"/>
    <cellStyle name="Normal 2 3 2 2 3 2 4 4 4 2" xfId="26190"/>
    <cellStyle name="Normal 2 3 2 2 3 2 4 4 5" xfId="18044"/>
    <cellStyle name="Normal 2 3 2 2 3 2 4 5" xfId="3134"/>
    <cellStyle name="Normal 2 3 2 2 3 2 4 5 2" xfId="11280"/>
    <cellStyle name="Normal 2 3 2 2 3 2 4 5 2 2" xfId="27576"/>
    <cellStyle name="Normal 2 3 2 2 3 2 4 5 3" xfId="19430"/>
    <cellStyle name="Normal 2 3 2 2 3 2 4 6" xfId="5637"/>
    <cellStyle name="Normal 2 3 2 2 3 2 4 6 2" xfId="13783"/>
    <cellStyle name="Normal 2 3 2 2 3 2 4 6 2 2" xfId="30079"/>
    <cellStyle name="Normal 2 3 2 2 3 2 4 6 3" xfId="21933"/>
    <cellStyle name="Normal 2 3 2 2 3 2 4 7" xfId="8484"/>
    <cellStyle name="Normal 2 3 2 2 3 2 4 7 2" xfId="24780"/>
    <cellStyle name="Normal 2 3 2 2 3 2 4 8" xfId="16634"/>
    <cellStyle name="Normal 2 3 2 2 3 2 5" xfId="427"/>
    <cellStyle name="Normal 2 3 2 2 3 2 5 2" xfId="1133"/>
    <cellStyle name="Normal 2 3 2 2 3 2 5 2 2" xfId="2543"/>
    <cellStyle name="Normal 2 3 2 2 3 2 5 2 2 2" xfId="5035"/>
    <cellStyle name="Normal 2 3 2 2 3 2 5 2 2 2 2" xfId="13181"/>
    <cellStyle name="Normal 2 3 2 2 3 2 5 2 2 2 2 2" xfId="29477"/>
    <cellStyle name="Normal 2 3 2 2 3 2 5 2 2 2 3" xfId="21331"/>
    <cellStyle name="Normal 2 3 2 2 3 2 5 2 2 3" xfId="7842"/>
    <cellStyle name="Normal 2 3 2 2 3 2 5 2 2 3 2" xfId="15988"/>
    <cellStyle name="Normal 2 3 2 2 3 2 5 2 2 3 2 2" xfId="32284"/>
    <cellStyle name="Normal 2 3 2 2 3 2 5 2 2 3 3" xfId="24138"/>
    <cellStyle name="Normal 2 3 2 2 3 2 5 2 2 4" xfId="10689"/>
    <cellStyle name="Normal 2 3 2 2 3 2 5 2 2 4 2" xfId="26985"/>
    <cellStyle name="Normal 2 3 2 2 3 2 5 2 2 5" xfId="18839"/>
    <cellStyle name="Normal 2 3 2 2 3 2 5 2 3" xfId="3817"/>
    <cellStyle name="Normal 2 3 2 2 3 2 5 2 3 2" xfId="11963"/>
    <cellStyle name="Normal 2 3 2 2 3 2 5 2 3 2 2" xfId="28259"/>
    <cellStyle name="Normal 2 3 2 2 3 2 5 2 3 3" xfId="20113"/>
    <cellStyle name="Normal 2 3 2 2 3 2 5 2 4" xfId="6432"/>
    <cellStyle name="Normal 2 3 2 2 3 2 5 2 4 2" xfId="14578"/>
    <cellStyle name="Normal 2 3 2 2 3 2 5 2 4 2 2" xfId="30874"/>
    <cellStyle name="Normal 2 3 2 2 3 2 5 2 4 3" xfId="22728"/>
    <cellStyle name="Normal 2 3 2 2 3 2 5 2 5" xfId="9279"/>
    <cellStyle name="Normal 2 3 2 2 3 2 5 2 5 2" xfId="25575"/>
    <cellStyle name="Normal 2 3 2 2 3 2 5 2 6" xfId="17429"/>
    <cellStyle name="Normal 2 3 2 2 3 2 5 3" xfId="1838"/>
    <cellStyle name="Normal 2 3 2 2 3 2 5 3 2" xfId="4426"/>
    <cellStyle name="Normal 2 3 2 2 3 2 5 3 2 2" xfId="12572"/>
    <cellStyle name="Normal 2 3 2 2 3 2 5 3 2 2 2" xfId="28868"/>
    <cellStyle name="Normal 2 3 2 2 3 2 5 3 2 3" xfId="20722"/>
    <cellStyle name="Normal 2 3 2 2 3 2 5 3 3" xfId="7137"/>
    <cellStyle name="Normal 2 3 2 2 3 2 5 3 3 2" xfId="15283"/>
    <cellStyle name="Normal 2 3 2 2 3 2 5 3 3 2 2" xfId="31579"/>
    <cellStyle name="Normal 2 3 2 2 3 2 5 3 3 3" xfId="23433"/>
    <cellStyle name="Normal 2 3 2 2 3 2 5 3 4" xfId="9984"/>
    <cellStyle name="Normal 2 3 2 2 3 2 5 3 4 2" xfId="26280"/>
    <cellStyle name="Normal 2 3 2 2 3 2 5 3 5" xfId="18134"/>
    <cellStyle name="Normal 2 3 2 2 3 2 5 4" xfId="3208"/>
    <cellStyle name="Normal 2 3 2 2 3 2 5 4 2" xfId="11354"/>
    <cellStyle name="Normal 2 3 2 2 3 2 5 4 2 2" xfId="27650"/>
    <cellStyle name="Normal 2 3 2 2 3 2 5 4 3" xfId="19504"/>
    <cellStyle name="Normal 2 3 2 2 3 2 5 5" xfId="5727"/>
    <cellStyle name="Normal 2 3 2 2 3 2 5 5 2" xfId="13873"/>
    <cellStyle name="Normal 2 3 2 2 3 2 5 5 2 2" xfId="30169"/>
    <cellStyle name="Normal 2 3 2 2 3 2 5 5 3" xfId="22023"/>
    <cellStyle name="Normal 2 3 2 2 3 2 5 6" xfId="8574"/>
    <cellStyle name="Normal 2 3 2 2 3 2 5 6 2" xfId="24870"/>
    <cellStyle name="Normal 2 3 2 2 3 2 5 7" xfId="16724"/>
    <cellStyle name="Normal 2 3 2 2 3 2 6" xfId="789"/>
    <cellStyle name="Normal 2 3 2 2 3 2 6 2" xfId="2199"/>
    <cellStyle name="Normal 2 3 2 2 3 2 6 2 2" xfId="4739"/>
    <cellStyle name="Normal 2 3 2 2 3 2 6 2 2 2" xfId="12885"/>
    <cellStyle name="Normal 2 3 2 2 3 2 6 2 2 2 2" xfId="29181"/>
    <cellStyle name="Normal 2 3 2 2 3 2 6 2 2 3" xfId="21035"/>
    <cellStyle name="Normal 2 3 2 2 3 2 6 2 3" xfId="7498"/>
    <cellStyle name="Normal 2 3 2 2 3 2 6 2 3 2" xfId="15644"/>
    <cellStyle name="Normal 2 3 2 2 3 2 6 2 3 2 2" xfId="31940"/>
    <cellStyle name="Normal 2 3 2 2 3 2 6 2 3 3" xfId="23794"/>
    <cellStyle name="Normal 2 3 2 2 3 2 6 2 4" xfId="10345"/>
    <cellStyle name="Normal 2 3 2 2 3 2 6 2 4 2" xfId="26641"/>
    <cellStyle name="Normal 2 3 2 2 3 2 6 2 5" xfId="18495"/>
    <cellStyle name="Normal 2 3 2 2 3 2 6 3" xfId="3521"/>
    <cellStyle name="Normal 2 3 2 2 3 2 6 3 2" xfId="11667"/>
    <cellStyle name="Normal 2 3 2 2 3 2 6 3 2 2" xfId="27963"/>
    <cellStyle name="Normal 2 3 2 2 3 2 6 3 3" xfId="19817"/>
    <cellStyle name="Normal 2 3 2 2 3 2 6 4" xfId="6088"/>
    <cellStyle name="Normal 2 3 2 2 3 2 6 4 2" xfId="14234"/>
    <cellStyle name="Normal 2 3 2 2 3 2 6 4 2 2" xfId="30530"/>
    <cellStyle name="Normal 2 3 2 2 3 2 6 4 3" xfId="22384"/>
    <cellStyle name="Normal 2 3 2 2 3 2 6 5" xfId="8935"/>
    <cellStyle name="Normal 2 3 2 2 3 2 6 5 2" xfId="25231"/>
    <cellStyle name="Normal 2 3 2 2 3 2 6 6" xfId="17085"/>
    <cellStyle name="Normal 2 3 2 2 3 2 7" xfId="1494"/>
    <cellStyle name="Normal 2 3 2 2 3 2 7 2" xfId="4130"/>
    <cellStyle name="Normal 2 3 2 2 3 2 7 2 2" xfId="12276"/>
    <cellStyle name="Normal 2 3 2 2 3 2 7 2 2 2" xfId="28572"/>
    <cellStyle name="Normal 2 3 2 2 3 2 7 2 3" xfId="20426"/>
    <cellStyle name="Normal 2 3 2 2 3 2 7 3" xfId="6793"/>
    <cellStyle name="Normal 2 3 2 2 3 2 7 3 2" xfId="14939"/>
    <cellStyle name="Normal 2 3 2 2 3 2 7 3 2 2" xfId="31235"/>
    <cellStyle name="Normal 2 3 2 2 3 2 7 3 3" xfId="23089"/>
    <cellStyle name="Normal 2 3 2 2 3 2 7 4" xfId="9640"/>
    <cellStyle name="Normal 2 3 2 2 3 2 7 4 2" xfId="25936"/>
    <cellStyle name="Normal 2 3 2 2 3 2 7 5" xfId="17790"/>
    <cellStyle name="Normal 2 3 2 2 3 2 8" xfId="2912"/>
    <cellStyle name="Normal 2 3 2 2 3 2 8 2" xfId="11058"/>
    <cellStyle name="Normal 2 3 2 2 3 2 8 2 2" xfId="27354"/>
    <cellStyle name="Normal 2 3 2 2 3 2 8 3" xfId="19208"/>
    <cellStyle name="Normal 2 3 2 2 3 2 9" xfId="5383"/>
    <cellStyle name="Normal 2 3 2 2 3 2 9 2" xfId="13529"/>
    <cellStyle name="Normal 2 3 2 2 3 2 9 2 2" xfId="29825"/>
    <cellStyle name="Normal 2 3 2 2 3 2 9 3" xfId="21679"/>
    <cellStyle name="Normal 2 3 2 2 3 3" xfId="129"/>
    <cellStyle name="Normal 2 3 2 2 3 3 2" xfId="473"/>
    <cellStyle name="Normal 2 3 2 2 3 3 2 2" xfId="1179"/>
    <cellStyle name="Normal 2 3 2 2 3 3 2 2 2" xfId="2589"/>
    <cellStyle name="Normal 2 3 2 2 3 3 2 2 2 2" xfId="5073"/>
    <cellStyle name="Normal 2 3 2 2 3 3 2 2 2 2 2" xfId="13219"/>
    <cellStyle name="Normal 2 3 2 2 3 3 2 2 2 2 2 2" xfId="29515"/>
    <cellStyle name="Normal 2 3 2 2 3 3 2 2 2 2 3" xfId="21369"/>
    <cellStyle name="Normal 2 3 2 2 3 3 2 2 2 3" xfId="7888"/>
    <cellStyle name="Normal 2 3 2 2 3 3 2 2 2 3 2" xfId="16034"/>
    <cellStyle name="Normal 2 3 2 2 3 3 2 2 2 3 2 2" xfId="32330"/>
    <cellStyle name="Normal 2 3 2 2 3 3 2 2 2 3 3" xfId="24184"/>
    <cellStyle name="Normal 2 3 2 2 3 3 2 2 2 4" xfId="10735"/>
    <cellStyle name="Normal 2 3 2 2 3 3 2 2 2 4 2" xfId="27031"/>
    <cellStyle name="Normal 2 3 2 2 3 3 2 2 2 5" xfId="18885"/>
    <cellStyle name="Normal 2 3 2 2 3 3 2 2 3" xfId="3855"/>
    <cellStyle name="Normal 2 3 2 2 3 3 2 2 3 2" xfId="12001"/>
    <cellStyle name="Normal 2 3 2 2 3 3 2 2 3 2 2" xfId="28297"/>
    <cellStyle name="Normal 2 3 2 2 3 3 2 2 3 3" xfId="20151"/>
    <cellStyle name="Normal 2 3 2 2 3 3 2 2 4" xfId="6478"/>
    <cellStyle name="Normal 2 3 2 2 3 3 2 2 4 2" xfId="14624"/>
    <cellStyle name="Normal 2 3 2 2 3 3 2 2 4 2 2" xfId="30920"/>
    <cellStyle name="Normal 2 3 2 2 3 3 2 2 4 3" xfId="22774"/>
    <cellStyle name="Normal 2 3 2 2 3 3 2 2 5" xfId="9325"/>
    <cellStyle name="Normal 2 3 2 2 3 3 2 2 5 2" xfId="25621"/>
    <cellStyle name="Normal 2 3 2 2 3 3 2 2 6" xfId="17475"/>
    <cellStyle name="Normal 2 3 2 2 3 3 2 3" xfId="1884"/>
    <cellStyle name="Normal 2 3 2 2 3 3 2 3 2" xfId="4464"/>
    <cellStyle name="Normal 2 3 2 2 3 3 2 3 2 2" xfId="12610"/>
    <cellStyle name="Normal 2 3 2 2 3 3 2 3 2 2 2" xfId="28906"/>
    <cellStyle name="Normal 2 3 2 2 3 3 2 3 2 3" xfId="20760"/>
    <cellStyle name="Normal 2 3 2 2 3 3 2 3 3" xfId="7183"/>
    <cellStyle name="Normal 2 3 2 2 3 3 2 3 3 2" xfId="15329"/>
    <cellStyle name="Normal 2 3 2 2 3 3 2 3 3 2 2" xfId="31625"/>
    <cellStyle name="Normal 2 3 2 2 3 3 2 3 3 3" xfId="23479"/>
    <cellStyle name="Normal 2 3 2 2 3 3 2 3 4" xfId="10030"/>
    <cellStyle name="Normal 2 3 2 2 3 3 2 3 4 2" xfId="26326"/>
    <cellStyle name="Normal 2 3 2 2 3 3 2 3 5" xfId="18180"/>
    <cellStyle name="Normal 2 3 2 2 3 3 2 4" xfId="3246"/>
    <cellStyle name="Normal 2 3 2 2 3 3 2 4 2" xfId="11392"/>
    <cellStyle name="Normal 2 3 2 2 3 3 2 4 2 2" xfId="27688"/>
    <cellStyle name="Normal 2 3 2 2 3 3 2 4 3" xfId="19542"/>
    <cellStyle name="Normal 2 3 2 2 3 3 2 5" xfId="5773"/>
    <cellStyle name="Normal 2 3 2 2 3 3 2 5 2" xfId="13919"/>
    <cellStyle name="Normal 2 3 2 2 3 3 2 5 2 2" xfId="30215"/>
    <cellStyle name="Normal 2 3 2 2 3 3 2 5 3" xfId="22069"/>
    <cellStyle name="Normal 2 3 2 2 3 3 2 6" xfId="8620"/>
    <cellStyle name="Normal 2 3 2 2 3 3 2 6 2" xfId="24916"/>
    <cellStyle name="Normal 2 3 2 2 3 3 2 7" xfId="16770"/>
    <cellStyle name="Normal 2 3 2 2 3 3 3" xfId="835"/>
    <cellStyle name="Normal 2 3 2 2 3 3 3 2" xfId="2245"/>
    <cellStyle name="Normal 2 3 2 2 3 3 3 2 2" xfId="4777"/>
    <cellStyle name="Normal 2 3 2 2 3 3 3 2 2 2" xfId="12923"/>
    <cellStyle name="Normal 2 3 2 2 3 3 3 2 2 2 2" xfId="29219"/>
    <cellStyle name="Normal 2 3 2 2 3 3 3 2 2 3" xfId="21073"/>
    <cellStyle name="Normal 2 3 2 2 3 3 3 2 3" xfId="7544"/>
    <cellStyle name="Normal 2 3 2 2 3 3 3 2 3 2" xfId="15690"/>
    <cellStyle name="Normal 2 3 2 2 3 3 3 2 3 2 2" xfId="31986"/>
    <cellStyle name="Normal 2 3 2 2 3 3 3 2 3 3" xfId="23840"/>
    <cellStyle name="Normal 2 3 2 2 3 3 3 2 4" xfId="10391"/>
    <cellStyle name="Normal 2 3 2 2 3 3 3 2 4 2" xfId="26687"/>
    <cellStyle name="Normal 2 3 2 2 3 3 3 2 5" xfId="18541"/>
    <cellStyle name="Normal 2 3 2 2 3 3 3 3" xfId="3559"/>
    <cellStyle name="Normal 2 3 2 2 3 3 3 3 2" xfId="11705"/>
    <cellStyle name="Normal 2 3 2 2 3 3 3 3 2 2" xfId="28001"/>
    <cellStyle name="Normal 2 3 2 2 3 3 3 3 3" xfId="19855"/>
    <cellStyle name="Normal 2 3 2 2 3 3 3 4" xfId="6134"/>
    <cellStyle name="Normal 2 3 2 2 3 3 3 4 2" xfId="14280"/>
    <cellStyle name="Normal 2 3 2 2 3 3 3 4 2 2" xfId="30576"/>
    <cellStyle name="Normal 2 3 2 2 3 3 3 4 3" xfId="22430"/>
    <cellStyle name="Normal 2 3 2 2 3 3 3 5" xfId="8981"/>
    <cellStyle name="Normal 2 3 2 2 3 3 3 5 2" xfId="25277"/>
    <cellStyle name="Normal 2 3 2 2 3 3 3 6" xfId="17131"/>
    <cellStyle name="Normal 2 3 2 2 3 3 4" xfId="1540"/>
    <cellStyle name="Normal 2 3 2 2 3 3 4 2" xfId="4168"/>
    <cellStyle name="Normal 2 3 2 2 3 3 4 2 2" xfId="12314"/>
    <cellStyle name="Normal 2 3 2 2 3 3 4 2 2 2" xfId="28610"/>
    <cellStyle name="Normal 2 3 2 2 3 3 4 2 3" xfId="20464"/>
    <cellStyle name="Normal 2 3 2 2 3 3 4 3" xfId="6839"/>
    <cellStyle name="Normal 2 3 2 2 3 3 4 3 2" xfId="14985"/>
    <cellStyle name="Normal 2 3 2 2 3 3 4 3 2 2" xfId="31281"/>
    <cellStyle name="Normal 2 3 2 2 3 3 4 3 3" xfId="23135"/>
    <cellStyle name="Normal 2 3 2 2 3 3 4 4" xfId="9686"/>
    <cellStyle name="Normal 2 3 2 2 3 3 4 4 2" xfId="25982"/>
    <cellStyle name="Normal 2 3 2 2 3 3 4 5" xfId="17836"/>
    <cellStyle name="Normal 2 3 2 2 3 3 5" xfId="2950"/>
    <cellStyle name="Normal 2 3 2 2 3 3 5 2" xfId="11096"/>
    <cellStyle name="Normal 2 3 2 2 3 3 5 2 2" xfId="27392"/>
    <cellStyle name="Normal 2 3 2 2 3 3 5 3" xfId="19246"/>
    <cellStyle name="Normal 2 3 2 2 3 3 6" xfId="5429"/>
    <cellStyle name="Normal 2 3 2 2 3 3 6 2" xfId="13575"/>
    <cellStyle name="Normal 2 3 2 2 3 3 6 2 2" xfId="29871"/>
    <cellStyle name="Normal 2 3 2 2 3 3 6 3" xfId="21725"/>
    <cellStyle name="Normal 2 3 2 2 3 3 7" xfId="8276"/>
    <cellStyle name="Normal 2 3 2 2 3 3 7 2" xfId="24572"/>
    <cellStyle name="Normal 2 3 2 2 3 3 8" xfId="16426"/>
    <cellStyle name="Normal 2 3 2 2 3 4" xfId="213"/>
    <cellStyle name="Normal 2 3 2 2 3 4 2" xfId="557"/>
    <cellStyle name="Normal 2 3 2 2 3 4 2 2" xfId="1263"/>
    <cellStyle name="Normal 2 3 2 2 3 4 2 2 2" xfId="2673"/>
    <cellStyle name="Normal 2 3 2 2 3 4 2 2 2 2" xfId="5147"/>
    <cellStyle name="Normal 2 3 2 2 3 4 2 2 2 2 2" xfId="13293"/>
    <cellStyle name="Normal 2 3 2 2 3 4 2 2 2 2 2 2" xfId="29589"/>
    <cellStyle name="Normal 2 3 2 2 3 4 2 2 2 2 3" xfId="21443"/>
    <cellStyle name="Normal 2 3 2 2 3 4 2 2 2 3" xfId="7972"/>
    <cellStyle name="Normal 2 3 2 2 3 4 2 2 2 3 2" xfId="16118"/>
    <cellStyle name="Normal 2 3 2 2 3 4 2 2 2 3 2 2" xfId="32414"/>
    <cellStyle name="Normal 2 3 2 2 3 4 2 2 2 3 3" xfId="24268"/>
    <cellStyle name="Normal 2 3 2 2 3 4 2 2 2 4" xfId="10819"/>
    <cellStyle name="Normal 2 3 2 2 3 4 2 2 2 4 2" xfId="27115"/>
    <cellStyle name="Normal 2 3 2 2 3 4 2 2 2 5" xfId="18969"/>
    <cellStyle name="Normal 2 3 2 2 3 4 2 2 3" xfId="3929"/>
    <cellStyle name="Normal 2 3 2 2 3 4 2 2 3 2" xfId="12075"/>
    <cellStyle name="Normal 2 3 2 2 3 4 2 2 3 2 2" xfId="28371"/>
    <cellStyle name="Normal 2 3 2 2 3 4 2 2 3 3" xfId="20225"/>
    <cellStyle name="Normal 2 3 2 2 3 4 2 2 4" xfId="6562"/>
    <cellStyle name="Normal 2 3 2 2 3 4 2 2 4 2" xfId="14708"/>
    <cellStyle name="Normal 2 3 2 2 3 4 2 2 4 2 2" xfId="31004"/>
    <cellStyle name="Normal 2 3 2 2 3 4 2 2 4 3" xfId="22858"/>
    <cellStyle name="Normal 2 3 2 2 3 4 2 2 5" xfId="9409"/>
    <cellStyle name="Normal 2 3 2 2 3 4 2 2 5 2" xfId="25705"/>
    <cellStyle name="Normal 2 3 2 2 3 4 2 2 6" xfId="17559"/>
    <cellStyle name="Normal 2 3 2 2 3 4 2 3" xfId="1968"/>
    <cellStyle name="Normal 2 3 2 2 3 4 2 3 2" xfId="4538"/>
    <cellStyle name="Normal 2 3 2 2 3 4 2 3 2 2" xfId="12684"/>
    <cellStyle name="Normal 2 3 2 2 3 4 2 3 2 2 2" xfId="28980"/>
    <cellStyle name="Normal 2 3 2 2 3 4 2 3 2 3" xfId="20834"/>
    <cellStyle name="Normal 2 3 2 2 3 4 2 3 3" xfId="7267"/>
    <cellStyle name="Normal 2 3 2 2 3 4 2 3 3 2" xfId="15413"/>
    <cellStyle name="Normal 2 3 2 2 3 4 2 3 3 2 2" xfId="31709"/>
    <cellStyle name="Normal 2 3 2 2 3 4 2 3 3 3" xfId="23563"/>
    <cellStyle name="Normal 2 3 2 2 3 4 2 3 4" xfId="10114"/>
    <cellStyle name="Normal 2 3 2 2 3 4 2 3 4 2" xfId="26410"/>
    <cellStyle name="Normal 2 3 2 2 3 4 2 3 5" xfId="18264"/>
    <cellStyle name="Normal 2 3 2 2 3 4 2 4" xfId="3320"/>
    <cellStyle name="Normal 2 3 2 2 3 4 2 4 2" xfId="11466"/>
    <cellStyle name="Normal 2 3 2 2 3 4 2 4 2 2" xfId="27762"/>
    <cellStyle name="Normal 2 3 2 2 3 4 2 4 3" xfId="19616"/>
    <cellStyle name="Normal 2 3 2 2 3 4 2 5" xfId="5857"/>
    <cellStyle name="Normal 2 3 2 2 3 4 2 5 2" xfId="14003"/>
    <cellStyle name="Normal 2 3 2 2 3 4 2 5 2 2" xfId="30299"/>
    <cellStyle name="Normal 2 3 2 2 3 4 2 5 3" xfId="22153"/>
    <cellStyle name="Normal 2 3 2 2 3 4 2 6" xfId="8704"/>
    <cellStyle name="Normal 2 3 2 2 3 4 2 6 2" xfId="25000"/>
    <cellStyle name="Normal 2 3 2 2 3 4 2 7" xfId="16854"/>
    <cellStyle name="Normal 2 3 2 2 3 4 3" xfId="919"/>
    <cellStyle name="Normal 2 3 2 2 3 4 3 2" xfId="2329"/>
    <cellStyle name="Normal 2 3 2 2 3 4 3 2 2" xfId="4851"/>
    <cellStyle name="Normal 2 3 2 2 3 4 3 2 2 2" xfId="12997"/>
    <cellStyle name="Normal 2 3 2 2 3 4 3 2 2 2 2" xfId="29293"/>
    <cellStyle name="Normal 2 3 2 2 3 4 3 2 2 3" xfId="21147"/>
    <cellStyle name="Normal 2 3 2 2 3 4 3 2 3" xfId="7628"/>
    <cellStyle name="Normal 2 3 2 2 3 4 3 2 3 2" xfId="15774"/>
    <cellStyle name="Normal 2 3 2 2 3 4 3 2 3 2 2" xfId="32070"/>
    <cellStyle name="Normal 2 3 2 2 3 4 3 2 3 3" xfId="23924"/>
    <cellStyle name="Normal 2 3 2 2 3 4 3 2 4" xfId="10475"/>
    <cellStyle name="Normal 2 3 2 2 3 4 3 2 4 2" xfId="26771"/>
    <cellStyle name="Normal 2 3 2 2 3 4 3 2 5" xfId="18625"/>
    <cellStyle name="Normal 2 3 2 2 3 4 3 3" xfId="3633"/>
    <cellStyle name="Normal 2 3 2 2 3 4 3 3 2" xfId="11779"/>
    <cellStyle name="Normal 2 3 2 2 3 4 3 3 2 2" xfId="28075"/>
    <cellStyle name="Normal 2 3 2 2 3 4 3 3 3" xfId="19929"/>
    <cellStyle name="Normal 2 3 2 2 3 4 3 4" xfId="6218"/>
    <cellStyle name="Normal 2 3 2 2 3 4 3 4 2" xfId="14364"/>
    <cellStyle name="Normal 2 3 2 2 3 4 3 4 2 2" xfId="30660"/>
    <cellStyle name="Normal 2 3 2 2 3 4 3 4 3" xfId="22514"/>
    <cellStyle name="Normal 2 3 2 2 3 4 3 5" xfId="9065"/>
    <cellStyle name="Normal 2 3 2 2 3 4 3 5 2" xfId="25361"/>
    <cellStyle name="Normal 2 3 2 2 3 4 3 6" xfId="17215"/>
    <cellStyle name="Normal 2 3 2 2 3 4 4" xfId="1624"/>
    <cellStyle name="Normal 2 3 2 2 3 4 4 2" xfId="4242"/>
    <cellStyle name="Normal 2 3 2 2 3 4 4 2 2" xfId="12388"/>
    <cellStyle name="Normal 2 3 2 2 3 4 4 2 2 2" xfId="28684"/>
    <cellStyle name="Normal 2 3 2 2 3 4 4 2 3" xfId="20538"/>
    <cellStyle name="Normal 2 3 2 2 3 4 4 3" xfId="6923"/>
    <cellStyle name="Normal 2 3 2 2 3 4 4 3 2" xfId="15069"/>
    <cellStyle name="Normal 2 3 2 2 3 4 4 3 2 2" xfId="31365"/>
    <cellStyle name="Normal 2 3 2 2 3 4 4 3 3" xfId="23219"/>
    <cellStyle name="Normal 2 3 2 2 3 4 4 4" xfId="9770"/>
    <cellStyle name="Normal 2 3 2 2 3 4 4 4 2" xfId="26066"/>
    <cellStyle name="Normal 2 3 2 2 3 4 4 5" xfId="17920"/>
    <cellStyle name="Normal 2 3 2 2 3 4 5" xfId="3024"/>
    <cellStyle name="Normal 2 3 2 2 3 4 5 2" xfId="11170"/>
    <cellStyle name="Normal 2 3 2 2 3 4 5 2 2" xfId="27466"/>
    <cellStyle name="Normal 2 3 2 2 3 4 5 3" xfId="19320"/>
    <cellStyle name="Normal 2 3 2 2 3 4 6" xfId="5513"/>
    <cellStyle name="Normal 2 3 2 2 3 4 6 2" xfId="13659"/>
    <cellStyle name="Normal 2 3 2 2 3 4 6 2 2" xfId="29955"/>
    <cellStyle name="Normal 2 3 2 2 3 4 6 3" xfId="21809"/>
    <cellStyle name="Normal 2 3 2 2 3 4 7" xfId="8360"/>
    <cellStyle name="Normal 2 3 2 2 3 4 7 2" xfId="24656"/>
    <cellStyle name="Normal 2 3 2 2 3 4 8" xfId="16510"/>
    <cellStyle name="Normal 2 3 2 2 3 5" xfId="293"/>
    <cellStyle name="Normal 2 3 2 2 3 5 2" xfId="637"/>
    <cellStyle name="Normal 2 3 2 2 3 5 2 2" xfId="1343"/>
    <cellStyle name="Normal 2 3 2 2 3 5 2 2 2" xfId="2753"/>
    <cellStyle name="Normal 2 3 2 2 3 5 2 2 2 2" xfId="5221"/>
    <cellStyle name="Normal 2 3 2 2 3 5 2 2 2 2 2" xfId="13367"/>
    <cellStyle name="Normal 2 3 2 2 3 5 2 2 2 2 2 2" xfId="29663"/>
    <cellStyle name="Normal 2 3 2 2 3 5 2 2 2 2 3" xfId="21517"/>
    <cellStyle name="Normal 2 3 2 2 3 5 2 2 2 3" xfId="8052"/>
    <cellStyle name="Normal 2 3 2 2 3 5 2 2 2 3 2" xfId="16198"/>
    <cellStyle name="Normal 2 3 2 2 3 5 2 2 2 3 2 2" xfId="32494"/>
    <cellStyle name="Normal 2 3 2 2 3 5 2 2 2 3 3" xfId="24348"/>
    <cellStyle name="Normal 2 3 2 2 3 5 2 2 2 4" xfId="10899"/>
    <cellStyle name="Normal 2 3 2 2 3 5 2 2 2 4 2" xfId="27195"/>
    <cellStyle name="Normal 2 3 2 2 3 5 2 2 2 5" xfId="19049"/>
    <cellStyle name="Normal 2 3 2 2 3 5 2 2 3" xfId="4003"/>
    <cellStyle name="Normal 2 3 2 2 3 5 2 2 3 2" xfId="12149"/>
    <cellStyle name="Normal 2 3 2 2 3 5 2 2 3 2 2" xfId="28445"/>
    <cellStyle name="Normal 2 3 2 2 3 5 2 2 3 3" xfId="20299"/>
    <cellStyle name="Normal 2 3 2 2 3 5 2 2 4" xfId="6642"/>
    <cellStyle name="Normal 2 3 2 2 3 5 2 2 4 2" xfId="14788"/>
    <cellStyle name="Normal 2 3 2 2 3 5 2 2 4 2 2" xfId="31084"/>
    <cellStyle name="Normal 2 3 2 2 3 5 2 2 4 3" xfId="22938"/>
    <cellStyle name="Normal 2 3 2 2 3 5 2 2 5" xfId="9489"/>
    <cellStyle name="Normal 2 3 2 2 3 5 2 2 5 2" xfId="25785"/>
    <cellStyle name="Normal 2 3 2 2 3 5 2 2 6" xfId="17639"/>
    <cellStyle name="Normal 2 3 2 2 3 5 2 3" xfId="2048"/>
    <cellStyle name="Normal 2 3 2 2 3 5 2 3 2" xfId="4612"/>
    <cellStyle name="Normal 2 3 2 2 3 5 2 3 2 2" xfId="12758"/>
    <cellStyle name="Normal 2 3 2 2 3 5 2 3 2 2 2" xfId="29054"/>
    <cellStyle name="Normal 2 3 2 2 3 5 2 3 2 3" xfId="20908"/>
    <cellStyle name="Normal 2 3 2 2 3 5 2 3 3" xfId="7347"/>
    <cellStyle name="Normal 2 3 2 2 3 5 2 3 3 2" xfId="15493"/>
    <cellStyle name="Normal 2 3 2 2 3 5 2 3 3 2 2" xfId="31789"/>
    <cellStyle name="Normal 2 3 2 2 3 5 2 3 3 3" xfId="23643"/>
    <cellStyle name="Normal 2 3 2 2 3 5 2 3 4" xfId="10194"/>
    <cellStyle name="Normal 2 3 2 2 3 5 2 3 4 2" xfId="26490"/>
    <cellStyle name="Normal 2 3 2 2 3 5 2 3 5" xfId="18344"/>
    <cellStyle name="Normal 2 3 2 2 3 5 2 4" xfId="3394"/>
    <cellStyle name="Normal 2 3 2 2 3 5 2 4 2" xfId="11540"/>
    <cellStyle name="Normal 2 3 2 2 3 5 2 4 2 2" xfId="27836"/>
    <cellStyle name="Normal 2 3 2 2 3 5 2 4 3" xfId="19690"/>
    <cellStyle name="Normal 2 3 2 2 3 5 2 5" xfId="5937"/>
    <cellStyle name="Normal 2 3 2 2 3 5 2 5 2" xfId="14083"/>
    <cellStyle name="Normal 2 3 2 2 3 5 2 5 2 2" xfId="30379"/>
    <cellStyle name="Normal 2 3 2 2 3 5 2 5 3" xfId="22233"/>
    <cellStyle name="Normal 2 3 2 2 3 5 2 6" xfId="8784"/>
    <cellStyle name="Normal 2 3 2 2 3 5 2 6 2" xfId="25080"/>
    <cellStyle name="Normal 2 3 2 2 3 5 2 7" xfId="16934"/>
    <cellStyle name="Normal 2 3 2 2 3 5 3" xfId="999"/>
    <cellStyle name="Normal 2 3 2 2 3 5 3 2" xfId="2409"/>
    <cellStyle name="Normal 2 3 2 2 3 5 3 2 2" xfId="4925"/>
    <cellStyle name="Normal 2 3 2 2 3 5 3 2 2 2" xfId="13071"/>
    <cellStyle name="Normal 2 3 2 2 3 5 3 2 2 2 2" xfId="29367"/>
    <cellStyle name="Normal 2 3 2 2 3 5 3 2 2 3" xfId="21221"/>
    <cellStyle name="Normal 2 3 2 2 3 5 3 2 3" xfId="7708"/>
    <cellStyle name="Normal 2 3 2 2 3 5 3 2 3 2" xfId="15854"/>
    <cellStyle name="Normal 2 3 2 2 3 5 3 2 3 2 2" xfId="32150"/>
    <cellStyle name="Normal 2 3 2 2 3 5 3 2 3 3" xfId="24004"/>
    <cellStyle name="Normal 2 3 2 2 3 5 3 2 4" xfId="10555"/>
    <cellStyle name="Normal 2 3 2 2 3 5 3 2 4 2" xfId="26851"/>
    <cellStyle name="Normal 2 3 2 2 3 5 3 2 5" xfId="18705"/>
    <cellStyle name="Normal 2 3 2 2 3 5 3 3" xfId="3707"/>
    <cellStyle name="Normal 2 3 2 2 3 5 3 3 2" xfId="11853"/>
    <cellStyle name="Normal 2 3 2 2 3 5 3 3 2 2" xfId="28149"/>
    <cellStyle name="Normal 2 3 2 2 3 5 3 3 3" xfId="20003"/>
    <cellStyle name="Normal 2 3 2 2 3 5 3 4" xfId="6298"/>
    <cellStyle name="Normal 2 3 2 2 3 5 3 4 2" xfId="14444"/>
    <cellStyle name="Normal 2 3 2 2 3 5 3 4 2 2" xfId="30740"/>
    <cellStyle name="Normal 2 3 2 2 3 5 3 4 3" xfId="22594"/>
    <cellStyle name="Normal 2 3 2 2 3 5 3 5" xfId="9145"/>
    <cellStyle name="Normal 2 3 2 2 3 5 3 5 2" xfId="25441"/>
    <cellStyle name="Normal 2 3 2 2 3 5 3 6" xfId="17295"/>
    <cellStyle name="Normal 2 3 2 2 3 5 4" xfId="1704"/>
    <cellStyle name="Normal 2 3 2 2 3 5 4 2" xfId="4316"/>
    <cellStyle name="Normal 2 3 2 2 3 5 4 2 2" xfId="12462"/>
    <cellStyle name="Normal 2 3 2 2 3 5 4 2 2 2" xfId="28758"/>
    <cellStyle name="Normal 2 3 2 2 3 5 4 2 3" xfId="20612"/>
    <cellStyle name="Normal 2 3 2 2 3 5 4 3" xfId="7003"/>
    <cellStyle name="Normal 2 3 2 2 3 5 4 3 2" xfId="15149"/>
    <cellStyle name="Normal 2 3 2 2 3 5 4 3 2 2" xfId="31445"/>
    <cellStyle name="Normal 2 3 2 2 3 5 4 3 3" xfId="23299"/>
    <cellStyle name="Normal 2 3 2 2 3 5 4 4" xfId="9850"/>
    <cellStyle name="Normal 2 3 2 2 3 5 4 4 2" xfId="26146"/>
    <cellStyle name="Normal 2 3 2 2 3 5 4 5" xfId="18000"/>
    <cellStyle name="Normal 2 3 2 2 3 5 5" xfId="3098"/>
    <cellStyle name="Normal 2 3 2 2 3 5 5 2" xfId="11244"/>
    <cellStyle name="Normal 2 3 2 2 3 5 5 2 2" xfId="27540"/>
    <cellStyle name="Normal 2 3 2 2 3 5 5 3" xfId="19394"/>
    <cellStyle name="Normal 2 3 2 2 3 5 6" xfId="5593"/>
    <cellStyle name="Normal 2 3 2 2 3 5 6 2" xfId="13739"/>
    <cellStyle name="Normal 2 3 2 2 3 5 6 2 2" xfId="30035"/>
    <cellStyle name="Normal 2 3 2 2 3 5 6 3" xfId="21889"/>
    <cellStyle name="Normal 2 3 2 2 3 5 7" xfId="8440"/>
    <cellStyle name="Normal 2 3 2 2 3 5 7 2" xfId="24736"/>
    <cellStyle name="Normal 2 3 2 2 3 5 8" xfId="16590"/>
    <cellStyle name="Normal 2 3 2 2 3 6" xfId="383"/>
    <cellStyle name="Normal 2 3 2 2 3 6 2" xfId="1089"/>
    <cellStyle name="Normal 2 3 2 2 3 6 2 2" xfId="2499"/>
    <cellStyle name="Normal 2 3 2 2 3 6 2 2 2" xfId="4999"/>
    <cellStyle name="Normal 2 3 2 2 3 6 2 2 2 2" xfId="13145"/>
    <cellStyle name="Normal 2 3 2 2 3 6 2 2 2 2 2" xfId="29441"/>
    <cellStyle name="Normal 2 3 2 2 3 6 2 2 2 3" xfId="21295"/>
    <cellStyle name="Normal 2 3 2 2 3 6 2 2 3" xfId="7798"/>
    <cellStyle name="Normal 2 3 2 2 3 6 2 2 3 2" xfId="15944"/>
    <cellStyle name="Normal 2 3 2 2 3 6 2 2 3 2 2" xfId="32240"/>
    <cellStyle name="Normal 2 3 2 2 3 6 2 2 3 3" xfId="24094"/>
    <cellStyle name="Normal 2 3 2 2 3 6 2 2 4" xfId="10645"/>
    <cellStyle name="Normal 2 3 2 2 3 6 2 2 4 2" xfId="26941"/>
    <cellStyle name="Normal 2 3 2 2 3 6 2 2 5" xfId="18795"/>
    <cellStyle name="Normal 2 3 2 2 3 6 2 3" xfId="3781"/>
    <cellStyle name="Normal 2 3 2 2 3 6 2 3 2" xfId="11927"/>
    <cellStyle name="Normal 2 3 2 2 3 6 2 3 2 2" xfId="28223"/>
    <cellStyle name="Normal 2 3 2 2 3 6 2 3 3" xfId="20077"/>
    <cellStyle name="Normal 2 3 2 2 3 6 2 4" xfId="6388"/>
    <cellStyle name="Normal 2 3 2 2 3 6 2 4 2" xfId="14534"/>
    <cellStyle name="Normal 2 3 2 2 3 6 2 4 2 2" xfId="30830"/>
    <cellStyle name="Normal 2 3 2 2 3 6 2 4 3" xfId="22684"/>
    <cellStyle name="Normal 2 3 2 2 3 6 2 5" xfId="9235"/>
    <cellStyle name="Normal 2 3 2 2 3 6 2 5 2" xfId="25531"/>
    <cellStyle name="Normal 2 3 2 2 3 6 2 6" xfId="17385"/>
    <cellStyle name="Normal 2 3 2 2 3 6 3" xfId="1794"/>
    <cellStyle name="Normal 2 3 2 2 3 6 3 2" xfId="4390"/>
    <cellStyle name="Normal 2 3 2 2 3 6 3 2 2" xfId="12536"/>
    <cellStyle name="Normal 2 3 2 2 3 6 3 2 2 2" xfId="28832"/>
    <cellStyle name="Normal 2 3 2 2 3 6 3 2 3" xfId="20686"/>
    <cellStyle name="Normal 2 3 2 2 3 6 3 3" xfId="7093"/>
    <cellStyle name="Normal 2 3 2 2 3 6 3 3 2" xfId="15239"/>
    <cellStyle name="Normal 2 3 2 2 3 6 3 3 2 2" xfId="31535"/>
    <cellStyle name="Normal 2 3 2 2 3 6 3 3 3" xfId="23389"/>
    <cellStyle name="Normal 2 3 2 2 3 6 3 4" xfId="9940"/>
    <cellStyle name="Normal 2 3 2 2 3 6 3 4 2" xfId="26236"/>
    <cellStyle name="Normal 2 3 2 2 3 6 3 5" xfId="18090"/>
    <cellStyle name="Normal 2 3 2 2 3 6 4" xfId="3172"/>
    <cellStyle name="Normal 2 3 2 2 3 6 4 2" xfId="11318"/>
    <cellStyle name="Normal 2 3 2 2 3 6 4 2 2" xfId="27614"/>
    <cellStyle name="Normal 2 3 2 2 3 6 4 3" xfId="19468"/>
    <cellStyle name="Normal 2 3 2 2 3 6 5" xfId="5683"/>
    <cellStyle name="Normal 2 3 2 2 3 6 5 2" xfId="13829"/>
    <cellStyle name="Normal 2 3 2 2 3 6 5 2 2" xfId="30125"/>
    <cellStyle name="Normal 2 3 2 2 3 6 5 3" xfId="21979"/>
    <cellStyle name="Normal 2 3 2 2 3 6 6" xfId="8530"/>
    <cellStyle name="Normal 2 3 2 2 3 6 6 2" xfId="24826"/>
    <cellStyle name="Normal 2 3 2 2 3 6 7" xfId="16680"/>
    <cellStyle name="Normal 2 3 2 2 3 7" xfId="745"/>
    <cellStyle name="Normal 2 3 2 2 3 7 2" xfId="2155"/>
    <cellStyle name="Normal 2 3 2 2 3 7 2 2" xfId="4703"/>
    <cellStyle name="Normal 2 3 2 2 3 7 2 2 2" xfId="12849"/>
    <cellStyle name="Normal 2 3 2 2 3 7 2 2 2 2" xfId="29145"/>
    <cellStyle name="Normal 2 3 2 2 3 7 2 2 3" xfId="20999"/>
    <cellStyle name="Normal 2 3 2 2 3 7 2 3" xfId="7454"/>
    <cellStyle name="Normal 2 3 2 2 3 7 2 3 2" xfId="15600"/>
    <cellStyle name="Normal 2 3 2 2 3 7 2 3 2 2" xfId="31896"/>
    <cellStyle name="Normal 2 3 2 2 3 7 2 3 3" xfId="23750"/>
    <cellStyle name="Normal 2 3 2 2 3 7 2 4" xfId="10301"/>
    <cellStyle name="Normal 2 3 2 2 3 7 2 4 2" xfId="26597"/>
    <cellStyle name="Normal 2 3 2 2 3 7 2 5" xfId="18451"/>
    <cellStyle name="Normal 2 3 2 2 3 7 3" xfId="3485"/>
    <cellStyle name="Normal 2 3 2 2 3 7 3 2" xfId="11631"/>
    <cellStyle name="Normal 2 3 2 2 3 7 3 2 2" xfId="27927"/>
    <cellStyle name="Normal 2 3 2 2 3 7 3 3" xfId="19781"/>
    <cellStyle name="Normal 2 3 2 2 3 7 4" xfId="6044"/>
    <cellStyle name="Normal 2 3 2 2 3 7 4 2" xfId="14190"/>
    <cellStyle name="Normal 2 3 2 2 3 7 4 2 2" xfId="30486"/>
    <cellStyle name="Normal 2 3 2 2 3 7 4 3" xfId="22340"/>
    <cellStyle name="Normal 2 3 2 2 3 7 5" xfId="8891"/>
    <cellStyle name="Normal 2 3 2 2 3 7 5 2" xfId="25187"/>
    <cellStyle name="Normal 2 3 2 2 3 7 6" xfId="17041"/>
    <cellStyle name="Normal 2 3 2 2 3 8" xfId="1450"/>
    <cellStyle name="Normal 2 3 2 2 3 8 2" xfId="4094"/>
    <cellStyle name="Normal 2 3 2 2 3 8 2 2" xfId="12240"/>
    <cellStyle name="Normal 2 3 2 2 3 8 2 2 2" xfId="28536"/>
    <cellStyle name="Normal 2 3 2 2 3 8 2 3" xfId="20390"/>
    <cellStyle name="Normal 2 3 2 2 3 8 3" xfId="6749"/>
    <cellStyle name="Normal 2 3 2 2 3 8 3 2" xfId="14895"/>
    <cellStyle name="Normal 2 3 2 2 3 8 3 2 2" xfId="31191"/>
    <cellStyle name="Normal 2 3 2 2 3 8 3 3" xfId="23045"/>
    <cellStyle name="Normal 2 3 2 2 3 8 4" xfId="9596"/>
    <cellStyle name="Normal 2 3 2 2 3 8 4 2" xfId="25892"/>
    <cellStyle name="Normal 2 3 2 2 3 8 5" xfId="17746"/>
    <cellStyle name="Normal 2 3 2 2 3 9" xfId="2876"/>
    <cellStyle name="Normal 2 3 2 2 3 9 2" xfId="11022"/>
    <cellStyle name="Normal 2 3 2 2 3 9 2 2" xfId="27318"/>
    <cellStyle name="Normal 2 3 2 2 3 9 3" xfId="19172"/>
    <cellStyle name="Normal 2 3 2 2 4" xfId="61"/>
    <cellStyle name="Normal 2 3 2 2 4 10" xfId="8208"/>
    <cellStyle name="Normal 2 3 2 2 4 10 2" xfId="24504"/>
    <cellStyle name="Normal 2 3 2 2 4 11" xfId="16358"/>
    <cellStyle name="Normal 2 3 2 2 4 2" xfId="151"/>
    <cellStyle name="Normal 2 3 2 2 4 2 2" xfId="495"/>
    <cellStyle name="Normal 2 3 2 2 4 2 2 2" xfId="1201"/>
    <cellStyle name="Normal 2 3 2 2 4 2 2 2 2" xfId="2611"/>
    <cellStyle name="Normal 2 3 2 2 4 2 2 2 2 2" xfId="5091"/>
    <cellStyle name="Normal 2 3 2 2 4 2 2 2 2 2 2" xfId="13237"/>
    <cellStyle name="Normal 2 3 2 2 4 2 2 2 2 2 2 2" xfId="29533"/>
    <cellStyle name="Normal 2 3 2 2 4 2 2 2 2 2 3" xfId="21387"/>
    <cellStyle name="Normal 2 3 2 2 4 2 2 2 2 3" xfId="7910"/>
    <cellStyle name="Normal 2 3 2 2 4 2 2 2 2 3 2" xfId="16056"/>
    <cellStyle name="Normal 2 3 2 2 4 2 2 2 2 3 2 2" xfId="32352"/>
    <cellStyle name="Normal 2 3 2 2 4 2 2 2 2 3 3" xfId="24206"/>
    <cellStyle name="Normal 2 3 2 2 4 2 2 2 2 4" xfId="10757"/>
    <cellStyle name="Normal 2 3 2 2 4 2 2 2 2 4 2" xfId="27053"/>
    <cellStyle name="Normal 2 3 2 2 4 2 2 2 2 5" xfId="18907"/>
    <cellStyle name="Normal 2 3 2 2 4 2 2 2 3" xfId="3873"/>
    <cellStyle name="Normal 2 3 2 2 4 2 2 2 3 2" xfId="12019"/>
    <cellStyle name="Normal 2 3 2 2 4 2 2 2 3 2 2" xfId="28315"/>
    <cellStyle name="Normal 2 3 2 2 4 2 2 2 3 3" xfId="20169"/>
    <cellStyle name="Normal 2 3 2 2 4 2 2 2 4" xfId="6500"/>
    <cellStyle name="Normal 2 3 2 2 4 2 2 2 4 2" xfId="14646"/>
    <cellStyle name="Normal 2 3 2 2 4 2 2 2 4 2 2" xfId="30942"/>
    <cellStyle name="Normal 2 3 2 2 4 2 2 2 4 3" xfId="22796"/>
    <cellStyle name="Normal 2 3 2 2 4 2 2 2 5" xfId="9347"/>
    <cellStyle name="Normal 2 3 2 2 4 2 2 2 5 2" xfId="25643"/>
    <cellStyle name="Normal 2 3 2 2 4 2 2 2 6" xfId="17497"/>
    <cellStyle name="Normal 2 3 2 2 4 2 2 3" xfId="1906"/>
    <cellStyle name="Normal 2 3 2 2 4 2 2 3 2" xfId="4482"/>
    <cellStyle name="Normal 2 3 2 2 4 2 2 3 2 2" xfId="12628"/>
    <cellStyle name="Normal 2 3 2 2 4 2 2 3 2 2 2" xfId="28924"/>
    <cellStyle name="Normal 2 3 2 2 4 2 2 3 2 3" xfId="20778"/>
    <cellStyle name="Normal 2 3 2 2 4 2 2 3 3" xfId="7205"/>
    <cellStyle name="Normal 2 3 2 2 4 2 2 3 3 2" xfId="15351"/>
    <cellStyle name="Normal 2 3 2 2 4 2 2 3 3 2 2" xfId="31647"/>
    <cellStyle name="Normal 2 3 2 2 4 2 2 3 3 3" xfId="23501"/>
    <cellStyle name="Normal 2 3 2 2 4 2 2 3 4" xfId="10052"/>
    <cellStyle name="Normal 2 3 2 2 4 2 2 3 4 2" xfId="26348"/>
    <cellStyle name="Normal 2 3 2 2 4 2 2 3 5" xfId="18202"/>
    <cellStyle name="Normal 2 3 2 2 4 2 2 4" xfId="3264"/>
    <cellStyle name="Normal 2 3 2 2 4 2 2 4 2" xfId="11410"/>
    <cellStyle name="Normal 2 3 2 2 4 2 2 4 2 2" xfId="27706"/>
    <cellStyle name="Normal 2 3 2 2 4 2 2 4 3" xfId="19560"/>
    <cellStyle name="Normal 2 3 2 2 4 2 2 5" xfId="5795"/>
    <cellStyle name="Normal 2 3 2 2 4 2 2 5 2" xfId="13941"/>
    <cellStyle name="Normal 2 3 2 2 4 2 2 5 2 2" xfId="30237"/>
    <cellStyle name="Normal 2 3 2 2 4 2 2 5 3" xfId="22091"/>
    <cellStyle name="Normal 2 3 2 2 4 2 2 6" xfId="8642"/>
    <cellStyle name="Normal 2 3 2 2 4 2 2 6 2" xfId="24938"/>
    <cellStyle name="Normal 2 3 2 2 4 2 2 7" xfId="16792"/>
    <cellStyle name="Normal 2 3 2 2 4 2 3" xfId="857"/>
    <cellStyle name="Normal 2 3 2 2 4 2 3 2" xfId="2267"/>
    <cellStyle name="Normal 2 3 2 2 4 2 3 2 2" xfId="4795"/>
    <cellStyle name="Normal 2 3 2 2 4 2 3 2 2 2" xfId="12941"/>
    <cellStyle name="Normal 2 3 2 2 4 2 3 2 2 2 2" xfId="29237"/>
    <cellStyle name="Normal 2 3 2 2 4 2 3 2 2 3" xfId="21091"/>
    <cellStyle name="Normal 2 3 2 2 4 2 3 2 3" xfId="7566"/>
    <cellStyle name="Normal 2 3 2 2 4 2 3 2 3 2" xfId="15712"/>
    <cellStyle name="Normal 2 3 2 2 4 2 3 2 3 2 2" xfId="32008"/>
    <cellStyle name="Normal 2 3 2 2 4 2 3 2 3 3" xfId="23862"/>
    <cellStyle name="Normal 2 3 2 2 4 2 3 2 4" xfId="10413"/>
    <cellStyle name="Normal 2 3 2 2 4 2 3 2 4 2" xfId="26709"/>
    <cellStyle name="Normal 2 3 2 2 4 2 3 2 5" xfId="18563"/>
    <cellStyle name="Normal 2 3 2 2 4 2 3 3" xfId="3577"/>
    <cellStyle name="Normal 2 3 2 2 4 2 3 3 2" xfId="11723"/>
    <cellStyle name="Normal 2 3 2 2 4 2 3 3 2 2" xfId="28019"/>
    <cellStyle name="Normal 2 3 2 2 4 2 3 3 3" xfId="19873"/>
    <cellStyle name="Normal 2 3 2 2 4 2 3 4" xfId="6156"/>
    <cellStyle name="Normal 2 3 2 2 4 2 3 4 2" xfId="14302"/>
    <cellStyle name="Normal 2 3 2 2 4 2 3 4 2 2" xfId="30598"/>
    <cellStyle name="Normal 2 3 2 2 4 2 3 4 3" xfId="22452"/>
    <cellStyle name="Normal 2 3 2 2 4 2 3 5" xfId="9003"/>
    <cellStyle name="Normal 2 3 2 2 4 2 3 5 2" xfId="25299"/>
    <cellStyle name="Normal 2 3 2 2 4 2 3 6" xfId="17153"/>
    <cellStyle name="Normal 2 3 2 2 4 2 4" xfId="1562"/>
    <cellStyle name="Normal 2 3 2 2 4 2 4 2" xfId="4186"/>
    <cellStyle name="Normal 2 3 2 2 4 2 4 2 2" xfId="12332"/>
    <cellStyle name="Normal 2 3 2 2 4 2 4 2 2 2" xfId="28628"/>
    <cellStyle name="Normal 2 3 2 2 4 2 4 2 3" xfId="20482"/>
    <cellStyle name="Normal 2 3 2 2 4 2 4 3" xfId="6861"/>
    <cellStyle name="Normal 2 3 2 2 4 2 4 3 2" xfId="15007"/>
    <cellStyle name="Normal 2 3 2 2 4 2 4 3 2 2" xfId="31303"/>
    <cellStyle name="Normal 2 3 2 2 4 2 4 3 3" xfId="23157"/>
    <cellStyle name="Normal 2 3 2 2 4 2 4 4" xfId="9708"/>
    <cellStyle name="Normal 2 3 2 2 4 2 4 4 2" xfId="26004"/>
    <cellStyle name="Normal 2 3 2 2 4 2 4 5" xfId="17858"/>
    <cellStyle name="Normal 2 3 2 2 4 2 5" xfId="2968"/>
    <cellStyle name="Normal 2 3 2 2 4 2 5 2" xfId="11114"/>
    <cellStyle name="Normal 2 3 2 2 4 2 5 2 2" xfId="27410"/>
    <cellStyle name="Normal 2 3 2 2 4 2 5 3" xfId="19264"/>
    <cellStyle name="Normal 2 3 2 2 4 2 6" xfId="5451"/>
    <cellStyle name="Normal 2 3 2 2 4 2 6 2" xfId="13597"/>
    <cellStyle name="Normal 2 3 2 2 4 2 6 2 2" xfId="29893"/>
    <cellStyle name="Normal 2 3 2 2 4 2 6 3" xfId="21747"/>
    <cellStyle name="Normal 2 3 2 2 4 2 7" xfId="8298"/>
    <cellStyle name="Normal 2 3 2 2 4 2 7 2" xfId="24594"/>
    <cellStyle name="Normal 2 3 2 2 4 2 8" xfId="16448"/>
    <cellStyle name="Normal 2 3 2 2 4 3" xfId="231"/>
    <cellStyle name="Normal 2 3 2 2 4 3 2" xfId="575"/>
    <cellStyle name="Normal 2 3 2 2 4 3 2 2" xfId="1281"/>
    <cellStyle name="Normal 2 3 2 2 4 3 2 2 2" xfId="2691"/>
    <cellStyle name="Normal 2 3 2 2 4 3 2 2 2 2" xfId="5165"/>
    <cellStyle name="Normal 2 3 2 2 4 3 2 2 2 2 2" xfId="13311"/>
    <cellStyle name="Normal 2 3 2 2 4 3 2 2 2 2 2 2" xfId="29607"/>
    <cellStyle name="Normal 2 3 2 2 4 3 2 2 2 2 3" xfId="21461"/>
    <cellStyle name="Normal 2 3 2 2 4 3 2 2 2 3" xfId="7990"/>
    <cellStyle name="Normal 2 3 2 2 4 3 2 2 2 3 2" xfId="16136"/>
    <cellStyle name="Normal 2 3 2 2 4 3 2 2 2 3 2 2" xfId="32432"/>
    <cellStyle name="Normal 2 3 2 2 4 3 2 2 2 3 3" xfId="24286"/>
    <cellStyle name="Normal 2 3 2 2 4 3 2 2 2 4" xfId="10837"/>
    <cellStyle name="Normal 2 3 2 2 4 3 2 2 2 4 2" xfId="27133"/>
    <cellStyle name="Normal 2 3 2 2 4 3 2 2 2 5" xfId="18987"/>
    <cellStyle name="Normal 2 3 2 2 4 3 2 2 3" xfId="3947"/>
    <cellStyle name="Normal 2 3 2 2 4 3 2 2 3 2" xfId="12093"/>
    <cellStyle name="Normal 2 3 2 2 4 3 2 2 3 2 2" xfId="28389"/>
    <cellStyle name="Normal 2 3 2 2 4 3 2 2 3 3" xfId="20243"/>
    <cellStyle name="Normal 2 3 2 2 4 3 2 2 4" xfId="6580"/>
    <cellStyle name="Normal 2 3 2 2 4 3 2 2 4 2" xfId="14726"/>
    <cellStyle name="Normal 2 3 2 2 4 3 2 2 4 2 2" xfId="31022"/>
    <cellStyle name="Normal 2 3 2 2 4 3 2 2 4 3" xfId="22876"/>
    <cellStyle name="Normal 2 3 2 2 4 3 2 2 5" xfId="9427"/>
    <cellStyle name="Normal 2 3 2 2 4 3 2 2 5 2" xfId="25723"/>
    <cellStyle name="Normal 2 3 2 2 4 3 2 2 6" xfId="17577"/>
    <cellStyle name="Normal 2 3 2 2 4 3 2 3" xfId="1986"/>
    <cellStyle name="Normal 2 3 2 2 4 3 2 3 2" xfId="4556"/>
    <cellStyle name="Normal 2 3 2 2 4 3 2 3 2 2" xfId="12702"/>
    <cellStyle name="Normal 2 3 2 2 4 3 2 3 2 2 2" xfId="28998"/>
    <cellStyle name="Normal 2 3 2 2 4 3 2 3 2 3" xfId="20852"/>
    <cellStyle name="Normal 2 3 2 2 4 3 2 3 3" xfId="7285"/>
    <cellStyle name="Normal 2 3 2 2 4 3 2 3 3 2" xfId="15431"/>
    <cellStyle name="Normal 2 3 2 2 4 3 2 3 3 2 2" xfId="31727"/>
    <cellStyle name="Normal 2 3 2 2 4 3 2 3 3 3" xfId="23581"/>
    <cellStyle name="Normal 2 3 2 2 4 3 2 3 4" xfId="10132"/>
    <cellStyle name="Normal 2 3 2 2 4 3 2 3 4 2" xfId="26428"/>
    <cellStyle name="Normal 2 3 2 2 4 3 2 3 5" xfId="18282"/>
    <cellStyle name="Normal 2 3 2 2 4 3 2 4" xfId="3338"/>
    <cellStyle name="Normal 2 3 2 2 4 3 2 4 2" xfId="11484"/>
    <cellStyle name="Normal 2 3 2 2 4 3 2 4 2 2" xfId="27780"/>
    <cellStyle name="Normal 2 3 2 2 4 3 2 4 3" xfId="19634"/>
    <cellStyle name="Normal 2 3 2 2 4 3 2 5" xfId="5875"/>
    <cellStyle name="Normal 2 3 2 2 4 3 2 5 2" xfId="14021"/>
    <cellStyle name="Normal 2 3 2 2 4 3 2 5 2 2" xfId="30317"/>
    <cellStyle name="Normal 2 3 2 2 4 3 2 5 3" xfId="22171"/>
    <cellStyle name="Normal 2 3 2 2 4 3 2 6" xfId="8722"/>
    <cellStyle name="Normal 2 3 2 2 4 3 2 6 2" xfId="25018"/>
    <cellStyle name="Normal 2 3 2 2 4 3 2 7" xfId="16872"/>
    <cellStyle name="Normal 2 3 2 2 4 3 3" xfId="937"/>
    <cellStyle name="Normal 2 3 2 2 4 3 3 2" xfId="2347"/>
    <cellStyle name="Normal 2 3 2 2 4 3 3 2 2" xfId="4869"/>
    <cellStyle name="Normal 2 3 2 2 4 3 3 2 2 2" xfId="13015"/>
    <cellStyle name="Normal 2 3 2 2 4 3 3 2 2 2 2" xfId="29311"/>
    <cellStyle name="Normal 2 3 2 2 4 3 3 2 2 3" xfId="21165"/>
    <cellStyle name="Normal 2 3 2 2 4 3 3 2 3" xfId="7646"/>
    <cellStyle name="Normal 2 3 2 2 4 3 3 2 3 2" xfId="15792"/>
    <cellStyle name="Normal 2 3 2 2 4 3 3 2 3 2 2" xfId="32088"/>
    <cellStyle name="Normal 2 3 2 2 4 3 3 2 3 3" xfId="23942"/>
    <cellStyle name="Normal 2 3 2 2 4 3 3 2 4" xfId="10493"/>
    <cellStyle name="Normal 2 3 2 2 4 3 3 2 4 2" xfId="26789"/>
    <cellStyle name="Normal 2 3 2 2 4 3 3 2 5" xfId="18643"/>
    <cellStyle name="Normal 2 3 2 2 4 3 3 3" xfId="3651"/>
    <cellStyle name="Normal 2 3 2 2 4 3 3 3 2" xfId="11797"/>
    <cellStyle name="Normal 2 3 2 2 4 3 3 3 2 2" xfId="28093"/>
    <cellStyle name="Normal 2 3 2 2 4 3 3 3 3" xfId="19947"/>
    <cellStyle name="Normal 2 3 2 2 4 3 3 4" xfId="6236"/>
    <cellStyle name="Normal 2 3 2 2 4 3 3 4 2" xfId="14382"/>
    <cellStyle name="Normal 2 3 2 2 4 3 3 4 2 2" xfId="30678"/>
    <cellStyle name="Normal 2 3 2 2 4 3 3 4 3" xfId="22532"/>
    <cellStyle name="Normal 2 3 2 2 4 3 3 5" xfId="9083"/>
    <cellStyle name="Normal 2 3 2 2 4 3 3 5 2" xfId="25379"/>
    <cellStyle name="Normal 2 3 2 2 4 3 3 6" xfId="17233"/>
    <cellStyle name="Normal 2 3 2 2 4 3 4" xfId="1642"/>
    <cellStyle name="Normal 2 3 2 2 4 3 4 2" xfId="4260"/>
    <cellStyle name="Normal 2 3 2 2 4 3 4 2 2" xfId="12406"/>
    <cellStyle name="Normal 2 3 2 2 4 3 4 2 2 2" xfId="28702"/>
    <cellStyle name="Normal 2 3 2 2 4 3 4 2 3" xfId="20556"/>
    <cellStyle name="Normal 2 3 2 2 4 3 4 3" xfId="6941"/>
    <cellStyle name="Normal 2 3 2 2 4 3 4 3 2" xfId="15087"/>
    <cellStyle name="Normal 2 3 2 2 4 3 4 3 2 2" xfId="31383"/>
    <cellStyle name="Normal 2 3 2 2 4 3 4 3 3" xfId="23237"/>
    <cellStyle name="Normal 2 3 2 2 4 3 4 4" xfId="9788"/>
    <cellStyle name="Normal 2 3 2 2 4 3 4 4 2" xfId="26084"/>
    <cellStyle name="Normal 2 3 2 2 4 3 4 5" xfId="17938"/>
    <cellStyle name="Normal 2 3 2 2 4 3 5" xfId="3042"/>
    <cellStyle name="Normal 2 3 2 2 4 3 5 2" xfId="11188"/>
    <cellStyle name="Normal 2 3 2 2 4 3 5 2 2" xfId="27484"/>
    <cellStyle name="Normal 2 3 2 2 4 3 5 3" xfId="19338"/>
    <cellStyle name="Normal 2 3 2 2 4 3 6" xfId="5531"/>
    <cellStyle name="Normal 2 3 2 2 4 3 6 2" xfId="13677"/>
    <cellStyle name="Normal 2 3 2 2 4 3 6 2 2" xfId="29973"/>
    <cellStyle name="Normal 2 3 2 2 4 3 6 3" xfId="21827"/>
    <cellStyle name="Normal 2 3 2 2 4 3 7" xfId="8378"/>
    <cellStyle name="Normal 2 3 2 2 4 3 7 2" xfId="24674"/>
    <cellStyle name="Normal 2 3 2 2 4 3 8" xfId="16528"/>
    <cellStyle name="Normal 2 3 2 2 4 4" xfId="315"/>
    <cellStyle name="Normal 2 3 2 2 4 4 2" xfId="659"/>
    <cellStyle name="Normal 2 3 2 2 4 4 2 2" xfId="1365"/>
    <cellStyle name="Normal 2 3 2 2 4 4 2 2 2" xfId="2775"/>
    <cellStyle name="Normal 2 3 2 2 4 4 2 2 2 2" xfId="5239"/>
    <cellStyle name="Normal 2 3 2 2 4 4 2 2 2 2 2" xfId="13385"/>
    <cellStyle name="Normal 2 3 2 2 4 4 2 2 2 2 2 2" xfId="29681"/>
    <cellStyle name="Normal 2 3 2 2 4 4 2 2 2 2 3" xfId="21535"/>
    <cellStyle name="Normal 2 3 2 2 4 4 2 2 2 3" xfId="8074"/>
    <cellStyle name="Normal 2 3 2 2 4 4 2 2 2 3 2" xfId="16220"/>
    <cellStyle name="Normal 2 3 2 2 4 4 2 2 2 3 2 2" xfId="32516"/>
    <cellStyle name="Normal 2 3 2 2 4 4 2 2 2 3 3" xfId="24370"/>
    <cellStyle name="Normal 2 3 2 2 4 4 2 2 2 4" xfId="10921"/>
    <cellStyle name="Normal 2 3 2 2 4 4 2 2 2 4 2" xfId="27217"/>
    <cellStyle name="Normal 2 3 2 2 4 4 2 2 2 5" xfId="19071"/>
    <cellStyle name="Normal 2 3 2 2 4 4 2 2 3" xfId="4021"/>
    <cellStyle name="Normal 2 3 2 2 4 4 2 2 3 2" xfId="12167"/>
    <cellStyle name="Normal 2 3 2 2 4 4 2 2 3 2 2" xfId="28463"/>
    <cellStyle name="Normal 2 3 2 2 4 4 2 2 3 3" xfId="20317"/>
    <cellStyle name="Normal 2 3 2 2 4 4 2 2 4" xfId="6664"/>
    <cellStyle name="Normal 2 3 2 2 4 4 2 2 4 2" xfId="14810"/>
    <cellStyle name="Normal 2 3 2 2 4 4 2 2 4 2 2" xfId="31106"/>
    <cellStyle name="Normal 2 3 2 2 4 4 2 2 4 3" xfId="22960"/>
    <cellStyle name="Normal 2 3 2 2 4 4 2 2 5" xfId="9511"/>
    <cellStyle name="Normal 2 3 2 2 4 4 2 2 5 2" xfId="25807"/>
    <cellStyle name="Normal 2 3 2 2 4 4 2 2 6" xfId="17661"/>
    <cellStyle name="Normal 2 3 2 2 4 4 2 3" xfId="2070"/>
    <cellStyle name="Normal 2 3 2 2 4 4 2 3 2" xfId="4630"/>
    <cellStyle name="Normal 2 3 2 2 4 4 2 3 2 2" xfId="12776"/>
    <cellStyle name="Normal 2 3 2 2 4 4 2 3 2 2 2" xfId="29072"/>
    <cellStyle name="Normal 2 3 2 2 4 4 2 3 2 3" xfId="20926"/>
    <cellStyle name="Normal 2 3 2 2 4 4 2 3 3" xfId="7369"/>
    <cellStyle name="Normal 2 3 2 2 4 4 2 3 3 2" xfId="15515"/>
    <cellStyle name="Normal 2 3 2 2 4 4 2 3 3 2 2" xfId="31811"/>
    <cellStyle name="Normal 2 3 2 2 4 4 2 3 3 3" xfId="23665"/>
    <cellStyle name="Normal 2 3 2 2 4 4 2 3 4" xfId="10216"/>
    <cellStyle name="Normal 2 3 2 2 4 4 2 3 4 2" xfId="26512"/>
    <cellStyle name="Normal 2 3 2 2 4 4 2 3 5" xfId="18366"/>
    <cellStyle name="Normal 2 3 2 2 4 4 2 4" xfId="3412"/>
    <cellStyle name="Normal 2 3 2 2 4 4 2 4 2" xfId="11558"/>
    <cellStyle name="Normal 2 3 2 2 4 4 2 4 2 2" xfId="27854"/>
    <cellStyle name="Normal 2 3 2 2 4 4 2 4 3" xfId="19708"/>
    <cellStyle name="Normal 2 3 2 2 4 4 2 5" xfId="5959"/>
    <cellStyle name="Normal 2 3 2 2 4 4 2 5 2" xfId="14105"/>
    <cellStyle name="Normal 2 3 2 2 4 4 2 5 2 2" xfId="30401"/>
    <cellStyle name="Normal 2 3 2 2 4 4 2 5 3" xfId="22255"/>
    <cellStyle name="Normal 2 3 2 2 4 4 2 6" xfId="8806"/>
    <cellStyle name="Normal 2 3 2 2 4 4 2 6 2" xfId="25102"/>
    <cellStyle name="Normal 2 3 2 2 4 4 2 7" xfId="16956"/>
    <cellStyle name="Normal 2 3 2 2 4 4 3" xfId="1021"/>
    <cellStyle name="Normal 2 3 2 2 4 4 3 2" xfId="2431"/>
    <cellStyle name="Normal 2 3 2 2 4 4 3 2 2" xfId="4943"/>
    <cellStyle name="Normal 2 3 2 2 4 4 3 2 2 2" xfId="13089"/>
    <cellStyle name="Normal 2 3 2 2 4 4 3 2 2 2 2" xfId="29385"/>
    <cellStyle name="Normal 2 3 2 2 4 4 3 2 2 3" xfId="21239"/>
    <cellStyle name="Normal 2 3 2 2 4 4 3 2 3" xfId="7730"/>
    <cellStyle name="Normal 2 3 2 2 4 4 3 2 3 2" xfId="15876"/>
    <cellStyle name="Normal 2 3 2 2 4 4 3 2 3 2 2" xfId="32172"/>
    <cellStyle name="Normal 2 3 2 2 4 4 3 2 3 3" xfId="24026"/>
    <cellStyle name="Normal 2 3 2 2 4 4 3 2 4" xfId="10577"/>
    <cellStyle name="Normal 2 3 2 2 4 4 3 2 4 2" xfId="26873"/>
    <cellStyle name="Normal 2 3 2 2 4 4 3 2 5" xfId="18727"/>
    <cellStyle name="Normal 2 3 2 2 4 4 3 3" xfId="3725"/>
    <cellStyle name="Normal 2 3 2 2 4 4 3 3 2" xfId="11871"/>
    <cellStyle name="Normal 2 3 2 2 4 4 3 3 2 2" xfId="28167"/>
    <cellStyle name="Normal 2 3 2 2 4 4 3 3 3" xfId="20021"/>
    <cellStyle name="Normal 2 3 2 2 4 4 3 4" xfId="6320"/>
    <cellStyle name="Normal 2 3 2 2 4 4 3 4 2" xfId="14466"/>
    <cellStyle name="Normal 2 3 2 2 4 4 3 4 2 2" xfId="30762"/>
    <cellStyle name="Normal 2 3 2 2 4 4 3 4 3" xfId="22616"/>
    <cellStyle name="Normal 2 3 2 2 4 4 3 5" xfId="9167"/>
    <cellStyle name="Normal 2 3 2 2 4 4 3 5 2" xfId="25463"/>
    <cellStyle name="Normal 2 3 2 2 4 4 3 6" xfId="17317"/>
    <cellStyle name="Normal 2 3 2 2 4 4 4" xfId="1726"/>
    <cellStyle name="Normal 2 3 2 2 4 4 4 2" xfId="4334"/>
    <cellStyle name="Normal 2 3 2 2 4 4 4 2 2" xfId="12480"/>
    <cellStyle name="Normal 2 3 2 2 4 4 4 2 2 2" xfId="28776"/>
    <cellStyle name="Normal 2 3 2 2 4 4 4 2 3" xfId="20630"/>
    <cellStyle name="Normal 2 3 2 2 4 4 4 3" xfId="7025"/>
    <cellStyle name="Normal 2 3 2 2 4 4 4 3 2" xfId="15171"/>
    <cellStyle name="Normal 2 3 2 2 4 4 4 3 2 2" xfId="31467"/>
    <cellStyle name="Normal 2 3 2 2 4 4 4 3 3" xfId="23321"/>
    <cellStyle name="Normal 2 3 2 2 4 4 4 4" xfId="9872"/>
    <cellStyle name="Normal 2 3 2 2 4 4 4 4 2" xfId="26168"/>
    <cellStyle name="Normal 2 3 2 2 4 4 4 5" xfId="18022"/>
    <cellStyle name="Normal 2 3 2 2 4 4 5" xfId="3116"/>
    <cellStyle name="Normal 2 3 2 2 4 4 5 2" xfId="11262"/>
    <cellStyle name="Normal 2 3 2 2 4 4 5 2 2" xfId="27558"/>
    <cellStyle name="Normal 2 3 2 2 4 4 5 3" xfId="19412"/>
    <cellStyle name="Normal 2 3 2 2 4 4 6" xfId="5615"/>
    <cellStyle name="Normal 2 3 2 2 4 4 6 2" xfId="13761"/>
    <cellStyle name="Normal 2 3 2 2 4 4 6 2 2" xfId="30057"/>
    <cellStyle name="Normal 2 3 2 2 4 4 6 3" xfId="21911"/>
    <cellStyle name="Normal 2 3 2 2 4 4 7" xfId="8462"/>
    <cellStyle name="Normal 2 3 2 2 4 4 7 2" xfId="24758"/>
    <cellStyle name="Normal 2 3 2 2 4 4 8" xfId="16612"/>
    <cellStyle name="Normal 2 3 2 2 4 5" xfId="405"/>
    <cellStyle name="Normal 2 3 2 2 4 5 2" xfId="1111"/>
    <cellStyle name="Normal 2 3 2 2 4 5 2 2" xfId="2521"/>
    <cellStyle name="Normal 2 3 2 2 4 5 2 2 2" xfId="5017"/>
    <cellStyle name="Normal 2 3 2 2 4 5 2 2 2 2" xfId="13163"/>
    <cellStyle name="Normal 2 3 2 2 4 5 2 2 2 2 2" xfId="29459"/>
    <cellStyle name="Normal 2 3 2 2 4 5 2 2 2 3" xfId="21313"/>
    <cellStyle name="Normal 2 3 2 2 4 5 2 2 3" xfId="7820"/>
    <cellStyle name="Normal 2 3 2 2 4 5 2 2 3 2" xfId="15966"/>
    <cellStyle name="Normal 2 3 2 2 4 5 2 2 3 2 2" xfId="32262"/>
    <cellStyle name="Normal 2 3 2 2 4 5 2 2 3 3" xfId="24116"/>
    <cellStyle name="Normal 2 3 2 2 4 5 2 2 4" xfId="10667"/>
    <cellStyle name="Normal 2 3 2 2 4 5 2 2 4 2" xfId="26963"/>
    <cellStyle name="Normal 2 3 2 2 4 5 2 2 5" xfId="18817"/>
    <cellStyle name="Normal 2 3 2 2 4 5 2 3" xfId="3799"/>
    <cellStyle name="Normal 2 3 2 2 4 5 2 3 2" xfId="11945"/>
    <cellStyle name="Normal 2 3 2 2 4 5 2 3 2 2" xfId="28241"/>
    <cellStyle name="Normal 2 3 2 2 4 5 2 3 3" xfId="20095"/>
    <cellStyle name="Normal 2 3 2 2 4 5 2 4" xfId="6410"/>
    <cellStyle name="Normal 2 3 2 2 4 5 2 4 2" xfId="14556"/>
    <cellStyle name="Normal 2 3 2 2 4 5 2 4 2 2" xfId="30852"/>
    <cellStyle name="Normal 2 3 2 2 4 5 2 4 3" xfId="22706"/>
    <cellStyle name="Normal 2 3 2 2 4 5 2 5" xfId="9257"/>
    <cellStyle name="Normal 2 3 2 2 4 5 2 5 2" xfId="25553"/>
    <cellStyle name="Normal 2 3 2 2 4 5 2 6" xfId="17407"/>
    <cellStyle name="Normal 2 3 2 2 4 5 3" xfId="1816"/>
    <cellStyle name="Normal 2 3 2 2 4 5 3 2" xfId="4408"/>
    <cellStyle name="Normal 2 3 2 2 4 5 3 2 2" xfId="12554"/>
    <cellStyle name="Normal 2 3 2 2 4 5 3 2 2 2" xfId="28850"/>
    <cellStyle name="Normal 2 3 2 2 4 5 3 2 3" xfId="20704"/>
    <cellStyle name="Normal 2 3 2 2 4 5 3 3" xfId="7115"/>
    <cellStyle name="Normal 2 3 2 2 4 5 3 3 2" xfId="15261"/>
    <cellStyle name="Normal 2 3 2 2 4 5 3 3 2 2" xfId="31557"/>
    <cellStyle name="Normal 2 3 2 2 4 5 3 3 3" xfId="23411"/>
    <cellStyle name="Normal 2 3 2 2 4 5 3 4" xfId="9962"/>
    <cellStyle name="Normal 2 3 2 2 4 5 3 4 2" xfId="26258"/>
    <cellStyle name="Normal 2 3 2 2 4 5 3 5" xfId="18112"/>
    <cellStyle name="Normal 2 3 2 2 4 5 4" xfId="3190"/>
    <cellStyle name="Normal 2 3 2 2 4 5 4 2" xfId="11336"/>
    <cellStyle name="Normal 2 3 2 2 4 5 4 2 2" xfId="27632"/>
    <cellStyle name="Normal 2 3 2 2 4 5 4 3" xfId="19486"/>
    <cellStyle name="Normal 2 3 2 2 4 5 5" xfId="5705"/>
    <cellStyle name="Normal 2 3 2 2 4 5 5 2" xfId="13851"/>
    <cellStyle name="Normal 2 3 2 2 4 5 5 2 2" xfId="30147"/>
    <cellStyle name="Normal 2 3 2 2 4 5 5 3" xfId="22001"/>
    <cellStyle name="Normal 2 3 2 2 4 5 6" xfId="8552"/>
    <cellStyle name="Normal 2 3 2 2 4 5 6 2" xfId="24848"/>
    <cellStyle name="Normal 2 3 2 2 4 5 7" xfId="16702"/>
    <cellStyle name="Normal 2 3 2 2 4 6" xfId="767"/>
    <cellStyle name="Normal 2 3 2 2 4 6 2" xfId="2177"/>
    <cellStyle name="Normal 2 3 2 2 4 6 2 2" xfId="4721"/>
    <cellStyle name="Normal 2 3 2 2 4 6 2 2 2" xfId="12867"/>
    <cellStyle name="Normal 2 3 2 2 4 6 2 2 2 2" xfId="29163"/>
    <cellStyle name="Normal 2 3 2 2 4 6 2 2 3" xfId="21017"/>
    <cellStyle name="Normal 2 3 2 2 4 6 2 3" xfId="7476"/>
    <cellStyle name="Normal 2 3 2 2 4 6 2 3 2" xfId="15622"/>
    <cellStyle name="Normal 2 3 2 2 4 6 2 3 2 2" xfId="31918"/>
    <cellStyle name="Normal 2 3 2 2 4 6 2 3 3" xfId="23772"/>
    <cellStyle name="Normal 2 3 2 2 4 6 2 4" xfId="10323"/>
    <cellStyle name="Normal 2 3 2 2 4 6 2 4 2" xfId="26619"/>
    <cellStyle name="Normal 2 3 2 2 4 6 2 5" xfId="18473"/>
    <cellStyle name="Normal 2 3 2 2 4 6 3" xfId="3503"/>
    <cellStyle name="Normal 2 3 2 2 4 6 3 2" xfId="11649"/>
    <cellStyle name="Normal 2 3 2 2 4 6 3 2 2" xfId="27945"/>
    <cellStyle name="Normal 2 3 2 2 4 6 3 3" xfId="19799"/>
    <cellStyle name="Normal 2 3 2 2 4 6 4" xfId="6066"/>
    <cellStyle name="Normal 2 3 2 2 4 6 4 2" xfId="14212"/>
    <cellStyle name="Normal 2 3 2 2 4 6 4 2 2" xfId="30508"/>
    <cellStyle name="Normal 2 3 2 2 4 6 4 3" xfId="22362"/>
    <cellStyle name="Normal 2 3 2 2 4 6 5" xfId="8913"/>
    <cellStyle name="Normal 2 3 2 2 4 6 5 2" xfId="25209"/>
    <cellStyle name="Normal 2 3 2 2 4 6 6" xfId="17063"/>
    <cellStyle name="Normal 2 3 2 2 4 7" xfId="1472"/>
    <cellStyle name="Normal 2 3 2 2 4 7 2" xfId="4112"/>
    <cellStyle name="Normal 2 3 2 2 4 7 2 2" xfId="12258"/>
    <cellStyle name="Normal 2 3 2 2 4 7 2 2 2" xfId="28554"/>
    <cellStyle name="Normal 2 3 2 2 4 7 2 3" xfId="20408"/>
    <cellStyle name="Normal 2 3 2 2 4 7 3" xfId="6771"/>
    <cellStyle name="Normal 2 3 2 2 4 7 3 2" xfId="14917"/>
    <cellStyle name="Normal 2 3 2 2 4 7 3 2 2" xfId="31213"/>
    <cellStyle name="Normal 2 3 2 2 4 7 3 3" xfId="23067"/>
    <cellStyle name="Normal 2 3 2 2 4 7 4" xfId="9618"/>
    <cellStyle name="Normal 2 3 2 2 4 7 4 2" xfId="25914"/>
    <cellStyle name="Normal 2 3 2 2 4 7 5" xfId="17768"/>
    <cellStyle name="Normal 2 3 2 2 4 8" xfId="2894"/>
    <cellStyle name="Normal 2 3 2 2 4 8 2" xfId="11040"/>
    <cellStyle name="Normal 2 3 2 2 4 8 2 2" xfId="27336"/>
    <cellStyle name="Normal 2 3 2 2 4 8 3" xfId="19190"/>
    <cellStyle name="Normal 2 3 2 2 4 9" xfId="5361"/>
    <cellStyle name="Normal 2 3 2 2 4 9 2" xfId="13507"/>
    <cellStyle name="Normal 2 3 2 2 4 9 2 2" xfId="29803"/>
    <cellStyle name="Normal 2 3 2 2 4 9 3" xfId="21657"/>
    <cellStyle name="Normal 2 3 2 2 5" xfId="107"/>
    <cellStyle name="Normal 2 3 2 2 5 2" xfId="451"/>
    <cellStyle name="Normal 2 3 2 2 5 2 2" xfId="1157"/>
    <cellStyle name="Normal 2 3 2 2 5 2 2 2" xfId="2567"/>
    <cellStyle name="Normal 2 3 2 2 5 2 2 2 2" xfId="5055"/>
    <cellStyle name="Normal 2 3 2 2 5 2 2 2 2 2" xfId="13201"/>
    <cellStyle name="Normal 2 3 2 2 5 2 2 2 2 2 2" xfId="29497"/>
    <cellStyle name="Normal 2 3 2 2 5 2 2 2 2 3" xfId="21351"/>
    <cellStyle name="Normal 2 3 2 2 5 2 2 2 3" xfId="7866"/>
    <cellStyle name="Normal 2 3 2 2 5 2 2 2 3 2" xfId="16012"/>
    <cellStyle name="Normal 2 3 2 2 5 2 2 2 3 2 2" xfId="32308"/>
    <cellStyle name="Normal 2 3 2 2 5 2 2 2 3 3" xfId="24162"/>
    <cellStyle name="Normal 2 3 2 2 5 2 2 2 4" xfId="10713"/>
    <cellStyle name="Normal 2 3 2 2 5 2 2 2 4 2" xfId="27009"/>
    <cellStyle name="Normal 2 3 2 2 5 2 2 2 5" xfId="18863"/>
    <cellStyle name="Normal 2 3 2 2 5 2 2 3" xfId="3837"/>
    <cellStyle name="Normal 2 3 2 2 5 2 2 3 2" xfId="11983"/>
    <cellStyle name="Normal 2 3 2 2 5 2 2 3 2 2" xfId="28279"/>
    <cellStyle name="Normal 2 3 2 2 5 2 2 3 3" xfId="20133"/>
    <cellStyle name="Normal 2 3 2 2 5 2 2 4" xfId="6456"/>
    <cellStyle name="Normal 2 3 2 2 5 2 2 4 2" xfId="14602"/>
    <cellStyle name="Normal 2 3 2 2 5 2 2 4 2 2" xfId="30898"/>
    <cellStyle name="Normal 2 3 2 2 5 2 2 4 3" xfId="22752"/>
    <cellStyle name="Normal 2 3 2 2 5 2 2 5" xfId="9303"/>
    <cellStyle name="Normal 2 3 2 2 5 2 2 5 2" xfId="25599"/>
    <cellStyle name="Normal 2 3 2 2 5 2 2 6" xfId="17453"/>
    <cellStyle name="Normal 2 3 2 2 5 2 3" xfId="1862"/>
    <cellStyle name="Normal 2 3 2 2 5 2 3 2" xfId="4446"/>
    <cellStyle name="Normal 2 3 2 2 5 2 3 2 2" xfId="12592"/>
    <cellStyle name="Normal 2 3 2 2 5 2 3 2 2 2" xfId="28888"/>
    <cellStyle name="Normal 2 3 2 2 5 2 3 2 3" xfId="20742"/>
    <cellStyle name="Normal 2 3 2 2 5 2 3 3" xfId="7161"/>
    <cellStyle name="Normal 2 3 2 2 5 2 3 3 2" xfId="15307"/>
    <cellStyle name="Normal 2 3 2 2 5 2 3 3 2 2" xfId="31603"/>
    <cellStyle name="Normal 2 3 2 2 5 2 3 3 3" xfId="23457"/>
    <cellStyle name="Normal 2 3 2 2 5 2 3 4" xfId="10008"/>
    <cellStyle name="Normal 2 3 2 2 5 2 3 4 2" xfId="26304"/>
    <cellStyle name="Normal 2 3 2 2 5 2 3 5" xfId="18158"/>
    <cellStyle name="Normal 2 3 2 2 5 2 4" xfId="3228"/>
    <cellStyle name="Normal 2 3 2 2 5 2 4 2" xfId="11374"/>
    <cellStyle name="Normal 2 3 2 2 5 2 4 2 2" xfId="27670"/>
    <cellStyle name="Normal 2 3 2 2 5 2 4 3" xfId="19524"/>
    <cellStyle name="Normal 2 3 2 2 5 2 5" xfId="5751"/>
    <cellStyle name="Normal 2 3 2 2 5 2 5 2" xfId="13897"/>
    <cellStyle name="Normal 2 3 2 2 5 2 5 2 2" xfId="30193"/>
    <cellStyle name="Normal 2 3 2 2 5 2 5 3" xfId="22047"/>
    <cellStyle name="Normal 2 3 2 2 5 2 6" xfId="8598"/>
    <cellStyle name="Normal 2 3 2 2 5 2 6 2" xfId="24894"/>
    <cellStyle name="Normal 2 3 2 2 5 2 7" xfId="16748"/>
    <cellStyle name="Normal 2 3 2 2 5 3" xfId="813"/>
    <cellStyle name="Normal 2 3 2 2 5 3 2" xfId="2223"/>
    <cellStyle name="Normal 2 3 2 2 5 3 2 2" xfId="4759"/>
    <cellStyle name="Normal 2 3 2 2 5 3 2 2 2" xfId="12905"/>
    <cellStyle name="Normal 2 3 2 2 5 3 2 2 2 2" xfId="29201"/>
    <cellStyle name="Normal 2 3 2 2 5 3 2 2 3" xfId="21055"/>
    <cellStyle name="Normal 2 3 2 2 5 3 2 3" xfId="7522"/>
    <cellStyle name="Normal 2 3 2 2 5 3 2 3 2" xfId="15668"/>
    <cellStyle name="Normal 2 3 2 2 5 3 2 3 2 2" xfId="31964"/>
    <cellStyle name="Normal 2 3 2 2 5 3 2 3 3" xfId="23818"/>
    <cellStyle name="Normal 2 3 2 2 5 3 2 4" xfId="10369"/>
    <cellStyle name="Normal 2 3 2 2 5 3 2 4 2" xfId="26665"/>
    <cellStyle name="Normal 2 3 2 2 5 3 2 5" xfId="18519"/>
    <cellStyle name="Normal 2 3 2 2 5 3 3" xfId="3541"/>
    <cellStyle name="Normal 2 3 2 2 5 3 3 2" xfId="11687"/>
    <cellStyle name="Normal 2 3 2 2 5 3 3 2 2" xfId="27983"/>
    <cellStyle name="Normal 2 3 2 2 5 3 3 3" xfId="19837"/>
    <cellStyle name="Normal 2 3 2 2 5 3 4" xfId="6112"/>
    <cellStyle name="Normal 2 3 2 2 5 3 4 2" xfId="14258"/>
    <cellStyle name="Normal 2 3 2 2 5 3 4 2 2" xfId="30554"/>
    <cellStyle name="Normal 2 3 2 2 5 3 4 3" xfId="22408"/>
    <cellStyle name="Normal 2 3 2 2 5 3 5" xfId="8959"/>
    <cellStyle name="Normal 2 3 2 2 5 3 5 2" xfId="25255"/>
    <cellStyle name="Normal 2 3 2 2 5 3 6" xfId="17109"/>
    <cellStyle name="Normal 2 3 2 2 5 4" xfId="1518"/>
    <cellStyle name="Normal 2 3 2 2 5 4 2" xfId="4150"/>
    <cellStyle name="Normal 2 3 2 2 5 4 2 2" xfId="12296"/>
    <cellStyle name="Normal 2 3 2 2 5 4 2 2 2" xfId="28592"/>
    <cellStyle name="Normal 2 3 2 2 5 4 2 3" xfId="20446"/>
    <cellStyle name="Normal 2 3 2 2 5 4 3" xfId="6817"/>
    <cellStyle name="Normal 2 3 2 2 5 4 3 2" xfId="14963"/>
    <cellStyle name="Normal 2 3 2 2 5 4 3 2 2" xfId="31259"/>
    <cellStyle name="Normal 2 3 2 2 5 4 3 3" xfId="23113"/>
    <cellStyle name="Normal 2 3 2 2 5 4 4" xfId="9664"/>
    <cellStyle name="Normal 2 3 2 2 5 4 4 2" xfId="25960"/>
    <cellStyle name="Normal 2 3 2 2 5 4 5" xfId="17814"/>
    <cellStyle name="Normal 2 3 2 2 5 5" xfId="2932"/>
    <cellStyle name="Normal 2 3 2 2 5 5 2" xfId="11078"/>
    <cellStyle name="Normal 2 3 2 2 5 5 2 2" xfId="27374"/>
    <cellStyle name="Normal 2 3 2 2 5 5 3" xfId="19228"/>
    <cellStyle name="Normal 2 3 2 2 5 6" xfId="5407"/>
    <cellStyle name="Normal 2 3 2 2 5 6 2" xfId="13553"/>
    <cellStyle name="Normal 2 3 2 2 5 6 2 2" xfId="29849"/>
    <cellStyle name="Normal 2 3 2 2 5 6 3" xfId="21703"/>
    <cellStyle name="Normal 2 3 2 2 5 7" xfId="8254"/>
    <cellStyle name="Normal 2 3 2 2 5 7 2" xfId="24550"/>
    <cellStyle name="Normal 2 3 2 2 5 8" xfId="16404"/>
    <cellStyle name="Normal 2 3 2 2 6" xfId="195"/>
    <cellStyle name="Normal 2 3 2 2 6 2" xfId="539"/>
    <cellStyle name="Normal 2 3 2 2 6 2 2" xfId="1245"/>
    <cellStyle name="Normal 2 3 2 2 6 2 2 2" xfId="2655"/>
    <cellStyle name="Normal 2 3 2 2 6 2 2 2 2" xfId="5129"/>
    <cellStyle name="Normal 2 3 2 2 6 2 2 2 2 2" xfId="13275"/>
    <cellStyle name="Normal 2 3 2 2 6 2 2 2 2 2 2" xfId="29571"/>
    <cellStyle name="Normal 2 3 2 2 6 2 2 2 2 3" xfId="21425"/>
    <cellStyle name="Normal 2 3 2 2 6 2 2 2 3" xfId="7954"/>
    <cellStyle name="Normal 2 3 2 2 6 2 2 2 3 2" xfId="16100"/>
    <cellStyle name="Normal 2 3 2 2 6 2 2 2 3 2 2" xfId="32396"/>
    <cellStyle name="Normal 2 3 2 2 6 2 2 2 3 3" xfId="24250"/>
    <cellStyle name="Normal 2 3 2 2 6 2 2 2 4" xfId="10801"/>
    <cellStyle name="Normal 2 3 2 2 6 2 2 2 4 2" xfId="27097"/>
    <cellStyle name="Normal 2 3 2 2 6 2 2 2 5" xfId="18951"/>
    <cellStyle name="Normal 2 3 2 2 6 2 2 3" xfId="3911"/>
    <cellStyle name="Normal 2 3 2 2 6 2 2 3 2" xfId="12057"/>
    <cellStyle name="Normal 2 3 2 2 6 2 2 3 2 2" xfId="28353"/>
    <cellStyle name="Normal 2 3 2 2 6 2 2 3 3" xfId="20207"/>
    <cellStyle name="Normal 2 3 2 2 6 2 2 4" xfId="6544"/>
    <cellStyle name="Normal 2 3 2 2 6 2 2 4 2" xfId="14690"/>
    <cellStyle name="Normal 2 3 2 2 6 2 2 4 2 2" xfId="30986"/>
    <cellStyle name="Normal 2 3 2 2 6 2 2 4 3" xfId="22840"/>
    <cellStyle name="Normal 2 3 2 2 6 2 2 5" xfId="9391"/>
    <cellStyle name="Normal 2 3 2 2 6 2 2 5 2" xfId="25687"/>
    <cellStyle name="Normal 2 3 2 2 6 2 2 6" xfId="17541"/>
    <cellStyle name="Normal 2 3 2 2 6 2 3" xfId="1950"/>
    <cellStyle name="Normal 2 3 2 2 6 2 3 2" xfId="4520"/>
    <cellStyle name="Normal 2 3 2 2 6 2 3 2 2" xfId="12666"/>
    <cellStyle name="Normal 2 3 2 2 6 2 3 2 2 2" xfId="28962"/>
    <cellStyle name="Normal 2 3 2 2 6 2 3 2 3" xfId="20816"/>
    <cellStyle name="Normal 2 3 2 2 6 2 3 3" xfId="7249"/>
    <cellStyle name="Normal 2 3 2 2 6 2 3 3 2" xfId="15395"/>
    <cellStyle name="Normal 2 3 2 2 6 2 3 3 2 2" xfId="31691"/>
    <cellStyle name="Normal 2 3 2 2 6 2 3 3 3" xfId="23545"/>
    <cellStyle name="Normal 2 3 2 2 6 2 3 4" xfId="10096"/>
    <cellStyle name="Normal 2 3 2 2 6 2 3 4 2" xfId="26392"/>
    <cellStyle name="Normal 2 3 2 2 6 2 3 5" xfId="18246"/>
    <cellStyle name="Normal 2 3 2 2 6 2 4" xfId="3302"/>
    <cellStyle name="Normal 2 3 2 2 6 2 4 2" xfId="11448"/>
    <cellStyle name="Normal 2 3 2 2 6 2 4 2 2" xfId="27744"/>
    <cellStyle name="Normal 2 3 2 2 6 2 4 3" xfId="19598"/>
    <cellStyle name="Normal 2 3 2 2 6 2 5" xfId="5839"/>
    <cellStyle name="Normal 2 3 2 2 6 2 5 2" xfId="13985"/>
    <cellStyle name="Normal 2 3 2 2 6 2 5 2 2" xfId="30281"/>
    <cellStyle name="Normal 2 3 2 2 6 2 5 3" xfId="22135"/>
    <cellStyle name="Normal 2 3 2 2 6 2 6" xfId="8686"/>
    <cellStyle name="Normal 2 3 2 2 6 2 6 2" xfId="24982"/>
    <cellStyle name="Normal 2 3 2 2 6 2 7" xfId="16836"/>
    <cellStyle name="Normal 2 3 2 2 6 3" xfId="901"/>
    <cellStyle name="Normal 2 3 2 2 6 3 2" xfId="2311"/>
    <cellStyle name="Normal 2 3 2 2 6 3 2 2" xfId="4833"/>
    <cellStyle name="Normal 2 3 2 2 6 3 2 2 2" xfId="12979"/>
    <cellStyle name="Normal 2 3 2 2 6 3 2 2 2 2" xfId="29275"/>
    <cellStyle name="Normal 2 3 2 2 6 3 2 2 3" xfId="21129"/>
    <cellStyle name="Normal 2 3 2 2 6 3 2 3" xfId="7610"/>
    <cellStyle name="Normal 2 3 2 2 6 3 2 3 2" xfId="15756"/>
    <cellStyle name="Normal 2 3 2 2 6 3 2 3 2 2" xfId="32052"/>
    <cellStyle name="Normal 2 3 2 2 6 3 2 3 3" xfId="23906"/>
    <cellStyle name="Normal 2 3 2 2 6 3 2 4" xfId="10457"/>
    <cellStyle name="Normal 2 3 2 2 6 3 2 4 2" xfId="26753"/>
    <cellStyle name="Normal 2 3 2 2 6 3 2 5" xfId="18607"/>
    <cellStyle name="Normal 2 3 2 2 6 3 3" xfId="3615"/>
    <cellStyle name="Normal 2 3 2 2 6 3 3 2" xfId="11761"/>
    <cellStyle name="Normal 2 3 2 2 6 3 3 2 2" xfId="28057"/>
    <cellStyle name="Normal 2 3 2 2 6 3 3 3" xfId="19911"/>
    <cellStyle name="Normal 2 3 2 2 6 3 4" xfId="6200"/>
    <cellStyle name="Normal 2 3 2 2 6 3 4 2" xfId="14346"/>
    <cellStyle name="Normal 2 3 2 2 6 3 4 2 2" xfId="30642"/>
    <cellStyle name="Normal 2 3 2 2 6 3 4 3" xfId="22496"/>
    <cellStyle name="Normal 2 3 2 2 6 3 5" xfId="9047"/>
    <cellStyle name="Normal 2 3 2 2 6 3 5 2" xfId="25343"/>
    <cellStyle name="Normal 2 3 2 2 6 3 6" xfId="17197"/>
    <cellStyle name="Normal 2 3 2 2 6 4" xfId="1606"/>
    <cellStyle name="Normal 2 3 2 2 6 4 2" xfId="4224"/>
    <cellStyle name="Normal 2 3 2 2 6 4 2 2" xfId="12370"/>
    <cellStyle name="Normal 2 3 2 2 6 4 2 2 2" xfId="28666"/>
    <cellStyle name="Normal 2 3 2 2 6 4 2 3" xfId="20520"/>
    <cellStyle name="Normal 2 3 2 2 6 4 3" xfId="6905"/>
    <cellStyle name="Normal 2 3 2 2 6 4 3 2" xfId="15051"/>
    <cellStyle name="Normal 2 3 2 2 6 4 3 2 2" xfId="31347"/>
    <cellStyle name="Normal 2 3 2 2 6 4 3 3" xfId="23201"/>
    <cellStyle name="Normal 2 3 2 2 6 4 4" xfId="9752"/>
    <cellStyle name="Normal 2 3 2 2 6 4 4 2" xfId="26048"/>
    <cellStyle name="Normal 2 3 2 2 6 4 5" xfId="17902"/>
    <cellStyle name="Normal 2 3 2 2 6 5" xfId="3006"/>
    <cellStyle name="Normal 2 3 2 2 6 5 2" xfId="11152"/>
    <cellStyle name="Normal 2 3 2 2 6 5 2 2" xfId="27448"/>
    <cellStyle name="Normal 2 3 2 2 6 5 3" xfId="19302"/>
    <cellStyle name="Normal 2 3 2 2 6 6" xfId="5495"/>
    <cellStyle name="Normal 2 3 2 2 6 6 2" xfId="13641"/>
    <cellStyle name="Normal 2 3 2 2 6 6 2 2" xfId="29937"/>
    <cellStyle name="Normal 2 3 2 2 6 6 3" xfId="21791"/>
    <cellStyle name="Normal 2 3 2 2 6 7" xfId="8342"/>
    <cellStyle name="Normal 2 3 2 2 6 7 2" xfId="24638"/>
    <cellStyle name="Normal 2 3 2 2 6 8" xfId="16492"/>
    <cellStyle name="Normal 2 3 2 2 7" xfId="271"/>
    <cellStyle name="Normal 2 3 2 2 7 2" xfId="615"/>
    <cellStyle name="Normal 2 3 2 2 7 2 2" xfId="1321"/>
    <cellStyle name="Normal 2 3 2 2 7 2 2 2" xfId="2731"/>
    <cellStyle name="Normal 2 3 2 2 7 2 2 2 2" xfId="5203"/>
    <cellStyle name="Normal 2 3 2 2 7 2 2 2 2 2" xfId="13349"/>
    <cellStyle name="Normal 2 3 2 2 7 2 2 2 2 2 2" xfId="29645"/>
    <cellStyle name="Normal 2 3 2 2 7 2 2 2 2 3" xfId="21499"/>
    <cellStyle name="Normal 2 3 2 2 7 2 2 2 3" xfId="8030"/>
    <cellStyle name="Normal 2 3 2 2 7 2 2 2 3 2" xfId="16176"/>
    <cellStyle name="Normal 2 3 2 2 7 2 2 2 3 2 2" xfId="32472"/>
    <cellStyle name="Normal 2 3 2 2 7 2 2 2 3 3" xfId="24326"/>
    <cellStyle name="Normal 2 3 2 2 7 2 2 2 4" xfId="10877"/>
    <cellStyle name="Normal 2 3 2 2 7 2 2 2 4 2" xfId="27173"/>
    <cellStyle name="Normal 2 3 2 2 7 2 2 2 5" xfId="19027"/>
    <cellStyle name="Normal 2 3 2 2 7 2 2 3" xfId="3985"/>
    <cellStyle name="Normal 2 3 2 2 7 2 2 3 2" xfId="12131"/>
    <cellStyle name="Normal 2 3 2 2 7 2 2 3 2 2" xfId="28427"/>
    <cellStyle name="Normal 2 3 2 2 7 2 2 3 3" xfId="20281"/>
    <cellStyle name="Normal 2 3 2 2 7 2 2 4" xfId="6620"/>
    <cellStyle name="Normal 2 3 2 2 7 2 2 4 2" xfId="14766"/>
    <cellStyle name="Normal 2 3 2 2 7 2 2 4 2 2" xfId="31062"/>
    <cellStyle name="Normal 2 3 2 2 7 2 2 4 3" xfId="22916"/>
    <cellStyle name="Normal 2 3 2 2 7 2 2 5" xfId="9467"/>
    <cellStyle name="Normal 2 3 2 2 7 2 2 5 2" xfId="25763"/>
    <cellStyle name="Normal 2 3 2 2 7 2 2 6" xfId="17617"/>
    <cellStyle name="Normal 2 3 2 2 7 2 3" xfId="2026"/>
    <cellStyle name="Normal 2 3 2 2 7 2 3 2" xfId="4594"/>
    <cellStyle name="Normal 2 3 2 2 7 2 3 2 2" xfId="12740"/>
    <cellStyle name="Normal 2 3 2 2 7 2 3 2 2 2" xfId="29036"/>
    <cellStyle name="Normal 2 3 2 2 7 2 3 2 3" xfId="20890"/>
    <cellStyle name="Normal 2 3 2 2 7 2 3 3" xfId="7325"/>
    <cellStyle name="Normal 2 3 2 2 7 2 3 3 2" xfId="15471"/>
    <cellStyle name="Normal 2 3 2 2 7 2 3 3 2 2" xfId="31767"/>
    <cellStyle name="Normal 2 3 2 2 7 2 3 3 3" xfId="23621"/>
    <cellStyle name="Normal 2 3 2 2 7 2 3 4" xfId="10172"/>
    <cellStyle name="Normal 2 3 2 2 7 2 3 4 2" xfId="26468"/>
    <cellStyle name="Normal 2 3 2 2 7 2 3 5" xfId="18322"/>
    <cellStyle name="Normal 2 3 2 2 7 2 4" xfId="3376"/>
    <cellStyle name="Normal 2 3 2 2 7 2 4 2" xfId="11522"/>
    <cellStyle name="Normal 2 3 2 2 7 2 4 2 2" xfId="27818"/>
    <cellStyle name="Normal 2 3 2 2 7 2 4 3" xfId="19672"/>
    <cellStyle name="Normal 2 3 2 2 7 2 5" xfId="5915"/>
    <cellStyle name="Normal 2 3 2 2 7 2 5 2" xfId="14061"/>
    <cellStyle name="Normal 2 3 2 2 7 2 5 2 2" xfId="30357"/>
    <cellStyle name="Normal 2 3 2 2 7 2 5 3" xfId="22211"/>
    <cellStyle name="Normal 2 3 2 2 7 2 6" xfId="8762"/>
    <cellStyle name="Normal 2 3 2 2 7 2 6 2" xfId="25058"/>
    <cellStyle name="Normal 2 3 2 2 7 2 7" xfId="16912"/>
    <cellStyle name="Normal 2 3 2 2 7 3" xfId="977"/>
    <cellStyle name="Normal 2 3 2 2 7 3 2" xfId="2387"/>
    <cellStyle name="Normal 2 3 2 2 7 3 2 2" xfId="4907"/>
    <cellStyle name="Normal 2 3 2 2 7 3 2 2 2" xfId="13053"/>
    <cellStyle name="Normal 2 3 2 2 7 3 2 2 2 2" xfId="29349"/>
    <cellStyle name="Normal 2 3 2 2 7 3 2 2 3" xfId="21203"/>
    <cellStyle name="Normal 2 3 2 2 7 3 2 3" xfId="7686"/>
    <cellStyle name="Normal 2 3 2 2 7 3 2 3 2" xfId="15832"/>
    <cellStyle name="Normal 2 3 2 2 7 3 2 3 2 2" xfId="32128"/>
    <cellStyle name="Normal 2 3 2 2 7 3 2 3 3" xfId="23982"/>
    <cellStyle name="Normal 2 3 2 2 7 3 2 4" xfId="10533"/>
    <cellStyle name="Normal 2 3 2 2 7 3 2 4 2" xfId="26829"/>
    <cellStyle name="Normal 2 3 2 2 7 3 2 5" xfId="18683"/>
    <cellStyle name="Normal 2 3 2 2 7 3 3" xfId="3689"/>
    <cellStyle name="Normal 2 3 2 2 7 3 3 2" xfId="11835"/>
    <cellStyle name="Normal 2 3 2 2 7 3 3 2 2" xfId="28131"/>
    <cellStyle name="Normal 2 3 2 2 7 3 3 3" xfId="19985"/>
    <cellStyle name="Normal 2 3 2 2 7 3 4" xfId="6276"/>
    <cellStyle name="Normal 2 3 2 2 7 3 4 2" xfId="14422"/>
    <cellStyle name="Normal 2 3 2 2 7 3 4 2 2" xfId="30718"/>
    <cellStyle name="Normal 2 3 2 2 7 3 4 3" xfId="22572"/>
    <cellStyle name="Normal 2 3 2 2 7 3 5" xfId="9123"/>
    <cellStyle name="Normal 2 3 2 2 7 3 5 2" xfId="25419"/>
    <cellStyle name="Normal 2 3 2 2 7 3 6" xfId="17273"/>
    <cellStyle name="Normal 2 3 2 2 7 4" xfId="1682"/>
    <cellStyle name="Normal 2 3 2 2 7 4 2" xfId="4298"/>
    <cellStyle name="Normal 2 3 2 2 7 4 2 2" xfId="12444"/>
    <cellStyle name="Normal 2 3 2 2 7 4 2 2 2" xfId="28740"/>
    <cellStyle name="Normal 2 3 2 2 7 4 2 3" xfId="20594"/>
    <cellStyle name="Normal 2 3 2 2 7 4 3" xfId="6981"/>
    <cellStyle name="Normal 2 3 2 2 7 4 3 2" xfId="15127"/>
    <cellStyle name="Normal 2 3 2 2 7 4 3 2 2" xfId="31423"/>
    <cellStyle name="Normal 2 3 2 2 7 4 3 3" xfId="23277"/>
    <cellStyle name="Normal 2 3 2 2 7 4 4" xfId="9828"/>
    <cellStyle name="Normal 2 3 2 2 7 4 4 2" xfId="26124"/>
    <cellStyle name="Normal 2 3 2 2 7 4 5" xfId="17978"/>
    <cellStyle name="Normal 2 3 2 2 7 5" xfId="3080"/>
    <cellStyle name="Normal 2 3 2 2 7 5 2" xfId="11226"/>
    <cellStyle name="Normal 2 3 2 2 7 5 2 2" xfId="27522"/>
    <cellStyle name="Normal 2 3 2 2 7 5 3" xfId="19376"/>
    <cellStyle name="Normal 2 3 2 2 7 6" xfId="5571"/>
    <cellStyle name="Normal 2 3 2 2 7 6 2" xfId="13717"/>
    <cellStyle name="Normal 2 3 2 2 7 6 2 2" xfId="30013"/>
    <cellStyle name="Normal 2 3 2 2 7 6 3" xfId="21867"/>
    <cellStyle name="Normal 2 3 2 2 7 7" xfId="8418"/>
    <cellStyle name="Normal 2 3 2 2 7 7 2" xfId="24714"/>
    <cellStyle name="Normal 2 3 2 2 7 8" xfId="16568"/>
    <cellStyle name="Normal 2 3 2 2 8" xfId="361"/>
    <cellStyle name="Normal 2 3 2 2 8 2" xfId="1067"/>
    <cellStyle name="Normal 2 3 2 2 8 2 2" xfId="2477"/>
    <cellStyle name="Normal 2 3 2 2 8 2 2 2" xfId="4981"/>
    <cellStyle name="Normal 2 3 2 2 8 2 2 2 2" xfId="13127"/>
    <cellStyle name="Normal 2 3 2 2 8 2 2 2 2 2" xfId="29423"/>
    <cellStyle name="Normal 2 3 2 2 8 2 2 2 3" xfId="21277"/>
    <cellStyle name="Normal 2 3 2 2 8 2 2 3" xfId="7776"/>
    <cellStyle name="Normal 2 3 2 2 8 2 2 3 2" xfId="15922"/>
    <cellStyle name="Normal 2 3 2 2 8 2 2 3 2 2" xfId="32218"/>
    <cellStyle name="Normal 2 3 2 2 8 2 2 3 3" xfId="24072"/>
    <cellStyle name="Normal 2 3 2 2 8 2 2 4" xfId="10623"/>
    <cellStyle name="Normal 2 3 2 2 8 2 2 4 2" xfId="26919"/>
    <cellStyle name="Normal 2 3 2 2 8 2 2 5" xfId="18773"/>
    <cellStyle name="Normal 2 3 2 2 8 2 3" xfId="3763"/>
    <cellStyle name="Normal 2 3 2 2 8 2 3 2" xfId="11909"/>
    <cellStyle name="Normal 2 3 2 2 8 2 3 2 2" xfId="28205"/>
    <cellStyle name="Normal 2 3 2 2 8 2 3 3" xfId="20059"/>
    <cellStyle name="Normal 2 3 2 2 8 2 4" xfId="6366"/>
    <cellStyle name="Normal 2 3 2 2 8 2 4 2" xfId="14512"/>
    <cellStyle name="Normal 2 3 2 2 8 2 4 2 2" xfId="30808"/>
    <cellStyle name="Normal 2 3 2 2 8 2 4 3" xfId="22662"/>
    <cellStyle name="Normal 2 3 2 2 8 2 5" xfId="9213"/>
    <cellStyle name="Normal 2 3 2 2 8 2 5 2" xfId="25509"/>
    <cellStyle name="Normal 2 3 2 2 8 2 6" xfId="17363"/>
    <cellStyle name="Normal 2 3 2 2 8 3" xfId="1772"/>
    <cellStyle name="Normal 2 3 2 2 8 3 2" xfId="4372"/>
    <cellStyle name="Normal 2 3 2 2 8 3 2 2" xfId="12518"/>
    <cellStyle name="Normal 2 3 2 2 8 3 2 2 2" xfId="28814"/>
    <cellStyle name="Normal 2 3 2 2 8 3 2 3" xfId="20668"/>
    <cellStyle name="Normal 2 3 2 2 8 3 3" xfId="7071"/>
    <cellStyle name="Normal 2 3 2 2 8 3 3 2" xfId="15217"/>
    <cellStyle name="Normal 2 3 2 2 8 3 3 2 2" xfId="31513"/>
    <cellStyle name="Normal 2 3 2 2 8 3 3 3" xfId="23367"/>
    <cellStyle name="Normal 2 3 2 2 8 3 4" xfId="9918"/>
    <cellStyle name="Normal 2 3 2 2 8 3 4 2" xfId="26214"/>
    <cellStyle name="Normal 2 3 2 2 8 3 5" xfId="18068"/>
    <cellStyle name="Normal 2 3 2 2 8 4" xfId="3154"/>
    <cellStyle name="Normal 2 3 2 2 8 4 2" xfId="11300"/>
    <cellStyle name="Normal 2 3 2 2 8 4 2 2" xfId="27596"/>
    <cellStyle name="Normal 2 3 2 2 8 4 3" xfId="19450"/>
    <cellStyle name="Normal 2 3 2 2 8 5" xfId="5661"/>
    <cellStyle name="Normal 2 3 2 2 8 5 2" xfId="13807"/>
    <cellStyle name="Normal 2 3 2 2 8 5 2 2" xfId="30103"/>
    <cellStyle name="Normal 2 3 2 2 8 5 3" xfId="21957"/>
    <cellStyle name="Normal 2 3 2 2 8 6" xfId="8508"/>
    <cellStyle name="Normal 2 3 2 2 8 6 2" xfId="24804"/>
    <cellStyle name="Normal 2 3 2 2 8 7" xfId="16658"/>
    <cellStyle name="Normal 2 3 2 2 9" xfId="695"/>
    <cellStyle name="Normal 2 3 2 2 9 2" xfId="696"/>
    <cellStyle name="Normal 2 3 2 2 9 2 2" xfId="711"/>
    <cellStyle name="Normal 2 3 2 2 9 2 2 10" xfId="6010"/>
    <cellStyle name="Normal 2 3 2 2 9 2 2 10 2" xfId="14156"/>
    <cellStyle name="Normal 2 3 2 2 9 2 2 10 2 2" xfId="30452"/>
    <cellStyle name="Normal 2 3 2 2 9 2 2 10 3" xfId="22306"/>
    <cellStyle name="Normal 2 3 2 2 9 2 2 11" xfId="8857"/>
    <cellStyle name="Normal 2 3 2 2 9 2 2 11 2" xfId="25153"/>
    <cellStyle name="Normal 2 3 2 2 9 2 2 12" xfId="17007"/>
    <cellStyle name="Normal 2 3 2 2 9 2 2 2" xfId="1416"/>
    <cellStyle name="Normal 2 3 2 2 9 2 2 2 2" xfId="2826"/>
    <cellStyle name="Normal 2 3 2 2 9 2 2 2 2 2" xfId="5284"/>
    <cellStyle name="Normal 2 3 2 2 9 2 2 2 2 2 2" xfId="13430"/>
    <cellStyle name="Normal 2 3 2 2 9 2 2 2 2 2 2 2" xfId="29726"/>
    <cellStyle name="Normal 2 3 2 2 9 2 2 2 2 2 3" xfId="21580"/>
    <cellStyle name="Normal 2 3 2 2 9 2 2 2 2 3" xfId="8125"/>
    <cellStyle name="Normal 2 3 2 2 9 2 2 2 2 3 2" xfId="16271"/>
    <cellStyle name="Normal 2 3 2 2 9 2 2 2 2 3 2 2" xfId="32567"/>
    <cellStyle name="Normal 2 3 2 2 9 2 2 2 2 3 3" xfId="24421"/>
    <cellStyle name="Normal 2 3 2 2 9 2 2 2 2 4" xfId="10972"/>
    <cellStyle name="Normal 2 3 2 2 9 2 2 2 2 4 2" xfId="27268"/>
    <cellStyle name="Normal 2 3 2 2 9 2 2 2 2 5" xfId="19122"/>
    <cellStyle name="Normal 2 3 2 2 9 2 2 2 3" xfId="4066"/>
    <cellStyle name="Normal 2 3 2 2 9 2 2 2 3 2" xfId="12212"/>
    <cellStyle name="Normal 2 3 2 2 9 2 2 2 3 2 2" xfId="28508"/>
    <cellStyle name="Normal 2 3 2 2 9 2 2 2 3 3" xfId="20362"/>
    <cellStyle name="Normal 2 3 2 2 9 2 2 2 4" xfId="6715"/>
    <cellStyle name="Normal 2 3 2 2 9 2 2 2 4 2" xfId="14861"/>
    <cellStyle name="Normal 2 3 2 2 9 2 2 2 4 2 2" xfId="31157"/>
    <cellStyle name="Normal 2 3 2 2 9 2 2 2 4 3" xfId="23011"/>
    <cellStyle name="Normal 2 3 2 2 9 2 2 2 5" xfId="9562"/>
    <cellStyle name="Normal 2 3 2 2 9 2 2 2 5 2" xfId="25858"/>
    <cellStyle name="Normal 2 3 2 2 9 2 2 2 6" xfId="17712"/>
    <cellStyle name="Normal 2 3 2 2 9 2 2 3" xfId="2121"/>
    <cellStyle name="Normal 2 3 2 2 9 2 2 3 2" xfId="4675"/>
    <cellStyle name="Normal 2 3 2 2 9 2 2 3 2 2" xfId="12821"/>
    <cellStyle name="Normal 2 3 2 2 9 2 2 3 2 2 2" xfId="29117"/>
    <cellStyle name="Normal 2 3 2 2 9 2 2 3 2 3" xfId="20971"/>
    <cellStyle name="Normal 2 3 2 2 9 2 2 3 3" xfId="7420"/>
    <cellStyle name="Normal 2 3 2 2 9 2 2 3 3 2" xfId="15566"/>
    <cellStyle name="Normal 2 3 2 2 9 2 2 3 3 2 2" xfId="31862"/>
    <cellStyle name="Normal 2 3 2 2 9 2 2 3 3 3" xfId="23716"/>
    <cellStyle name="Normal 2 3 2 2 9 2 2 3 4" xfId="10267"/>
    <cellStyle name="Normal 2 3 2 2 9 2 2 3 4 2" xfId="26563"/>
    <cellStyle name="Normal 2 3 2 2 9 2 2 3 5" xfId="18417"/>
    <cellStyle name="Normal 2 3 2 2 9 2 2 4" xfId="2830"/>
    <cellStyle name="Normal 2 3 2 2 9 2 2 4 2" xfId="2832"/>
    <cellStyle name="Normal 2 3 2 2 9 2 2 4 2 2" xfId="5289"/>
    <cellStyle name="Normal 2 3 2 2 9 2 2 4 2 2 2" xfId="13435"/>
    <cellStyle name="Normal 2 3 2 2 9 2 2 4 2 2 2 2" xfId="29731"/>
    <cellStyle name="Normal 2 3 2 2 9 2 2 4 2 2 3" xfId="21585"/>
    <cellStyle name="Normal 2 3 2 2 9 2 2 4 2 3" xfId="8131"/>
    <cellStyle name="Normal 2 3 2 2 9 2 2 4 2 3 2" xfId="16277"/>
    <cellStyle name="Normal 2 3 2 2 9 2 2 4 2 3 2 2" xfId="32573"/>
    <cellStyle name="Normal 2 3 2 2 9 2 2 4 2 3 3" xfId="24427"/>
    <cellStyle name="Normal 2 3 2 2 9 2 2 4 2 4" xfId="10978"/>
    <cellStyle name="Normal 2 3 2 2 9 2 2 4 2 4 2" xfId="27274"/>
    <cellStyle name="Normal 2 3 2 2 9 2 2 4 2 5" xfId="19128"/>
    <cellStyle name="Normal 2 3 2 2 9 2 2 4 3" xfId="5287"/>
    <cellStyle name="Normal 2 3 2 2 9 2 2 4 3 2" xfId="13433"/>
    <cellStyle name="Normal 2 3 2 2 9 2 2 4 3 2 2" xfId="29729"/>
    <cellStyle name="Normal 2 3 2 2 9 2 2 4 3 3" xfId="21583"/>
    <cellStyle name="Normal 2 3 2 2 9 2 2 4 4" xfId="8129"/>
    <cellStyle name="Normal 2 3 2 2 9 2 2 4 4 2" xfId="16275"/>
    <cellStyle name="Normal 2 3 2 2 9 2 2 4 4 2 2" xfId="32571"/>
    <cellStyle name="Normal 2 3 2 2 9 2 2 4 4 3" xfId="24425"/>
    <cellStyle name="Normal 2 3 2 2 9 2 2 4 5" xfId="10976"/>
    <cellStyle name="Normal 2 3 2 2 9 2 2 4 5 2" xfId="27272"/>
    <cellStyle name="Normal 2 3 2 2 9 2 2 4 6" xfId="19126"/>
    <cellStyle name="Normal 2 3 2 2 9 2 2 5" xfId="2836"/>
    <cellStyle name="Normal 2 3 2 2 9 2 2 5 2" xfId="5293"/>
    <cellStyle name="Normal 2 3 2 2 9 2 2 5 2 2" xfId="13439"/>
    <cellStyle name="Normal 2 3 2 2 9 2 2 5 2 2 2" xfId="29735"/>
    <cellStyle name="Normal 2 3 2 2 9 2 2 5 2 3" xfId="21589"/>
    <cellStyle name="Normal 2 3 2 2 9 2 2 5 3" xfId="8135"/>
    <cellStyle name="Normal 2 3 2 2 9 2 2 5 3 2" xfId="16281"/>
    <cellStyle name="Normal 2 3 2 2 9 2 2 5 3 2 2" xfId="32577"/>
    <cellStyle name="Normal 2 3 2 2 9 2 2 5 3 3" xfId="24431"/>
    <cellStyle name="Normal 2 3 2 2 9 2 2 5 4" xfId="10982"/>
    <cellStyle name="Normal 2 3 2 2 9 2 2 5 4 2" xfId="27278"/>
    <cellStyle name="Normal 2 3 2 2 9 2 2 5 5" xfId="16302"/>
    <cellStyle name="Normal 2 3 2 2 9 2 2 5 5 2" xfId="32598"/>
    <cellStyle name="Normal 2 3 2 2 9 2 2 5 5 3" xfId="32600"/>
    <cellStyle name="Normal 2 3 2 2 9 2 2 5 5 3 2" xfId="32601"/>
    <cellStyle name="Normal 2 3 2 2 9 2 2 5 5 3 2 2" xfId="32609"/>
    <cellStyle name="Normal 2 3 2 2 9 2 2 5 6" xfId="19132"/>
    <cellStyle name="Normal 2 3 2 2 9 2 2 6" xfId="2838"/>
    <cellStyle name="Normal 2 3 2 2 9 2 2 6 2" xfId="2844"/>
    <cellStyle name="Normal 2 3 2 2 9 2 2 6 2 2" xfId="5301"/>
    <cellStyle name="Normal 2 3 2 2 9 2 2 6 2 2 2" xfId="13447"/>
    <cellStyle name="Normal 2 3 2 2 9 2 2 6 2 2 2 2" xfId="29743"/>
    <cellStyle name="Normal 2 3 2 2 9 2 2 6 2 2 3" xfId="21597"/>
    <cellStyle name="Normal 2 3 2 2 9 2 2 6 2 3" xfId="8143"/>
    <cellStyle name="Normal 2 3 2 2 9 2 2 6 2 3 2" xfId="16289"/>
    <cellStyle name="Normal 2 3 2 2 9 2 2 6 2 3 2 2" xfId="32585"/>
    <cellStyle name="Normal 2 3 2 2 9 2 2 6 2 3 3" xfId="24439"/>
    <cellStyle name="Normal 2 3 2 2 9 2 2 6 2 4" xfId="10990"/>
    <cellStyle name="Normal 2 3 2 2 9 2 2 6 2 4 2" xfId="27286"/>
    <cellStyle name="Normal 2 3 2 2 9 2 2 6 2 5" xfId="19140"/>
    <cellStyle name="Normal 2 3 2 2 9 2 2 6 3" xfId="5295"/>
    <cellStyle name="Normal 2 3 2 2 9 2 2 6 3 2" xfId="13441"/>
    <cellStyle name="Normal 2 3 2 2 9 2 2 6 3 2 2" xfId="29737"/>
    <cellStyle name="Normal 2 3 2 2 9 2 2 6 3 3" xfId="21591"/>
    <cellStyle name="Normal 2 3 2 2 9 2 2 6 4" xfId="8137"/>
    <cellStyle name="Normal 2 3 2 2 9 2 2 6 4 2" xfId="16283"/>
    <cellStyle name="Normal 2 3 2 2 9 2 2 6 4 2 2" xfId="32579"/>
    <cellStyle name="Normal 2 3 2 2 9 2 2 6 4 3" xfId="24433"/>
    <cellStyle name="Normal 2 3 2 2 9 2 2 6 5" xfId="10984"/>
    <cellStyle name="Normal 2 3 2 2 9 2 2 6 5 2" xfId="27280"/>
    <cellStyle name="Normal 2 3 2 2 9 2 2 6 6" xfId="19134"/>
    <cellStyle name="Normal 2 3 2 2 9 2 2 7" xfId="2846"/>
    <cellStyle name="Normal 2 3 2 2 9 2 2 7 2" xfId="5303"/>
    <cellStyle name="Normal 2 3 2 2 9 2 2 7 2 2" xfId="13449"/>
    <cellStyle name="Normal 2 3 2 2 9 2 2 7 2 2 2" xfId="29745"/>
    <cellStyle name="Normal 2 3 2 2 9 2 2 7 2 3" xfId="21599"/>
    <cellStyle name="Normal 2 3 2 2 9 2 2 7 3" xfId="8145"/>
    <cellStyle name="Normal 2 3 2 2 9 2 2 7 3 2" xfId="16291"/>
    <cellStyle name="Normal 2 3 2 2 9 2 2 7 3 2 2" xfId="32587"/>
    <cellStyle name="Normal 2 3 2 2 9 2 2 7 3 3" xfId="24441"/>
    <cellStyle name="Normal 2 3 2 2 9 2 2 7 4" xfId="10992"/>
    <cellStyle name="Normal 2 3 2 2 9 2 2 7 4 2" xfId="27288"/>
    <cellStyle name="Normal 2 3 2 2 9 2 2 7 5" xfId="19142"/>
    <cellStyle name="Normal 2 3 2 2 9 2 2 8" xfId="2848"/>
    <cellStyle name="Normal 2 3 2 2 9 2 2 8 2" xfId="5305"/>
    <cellStyle name="Normal 2 3 2 2 9 2 2 8 2 2" xfId="13451"/>
    <cellStyle name="Normal 2 3 2 2 9 2 2 8 2 2 2" xfId="29747"/>
    <cellStyle name="Normal 2 3 2 2 9 2 2 8 2 3" xfId="21601"/>
    <cellStyle name="Normal 2 3 2 2 9 2 2 8 3" xfId="8147"/>
    <cellStyle name="Normal 2 3 2 2 9 2 2 8 3 2" xfId="16293"/>
    <cellStyle name="Normal 2 3 2 2 9 2 2 8 3 2 2" xfId="32589"/>
    <cellStyle name="Normal 2 3 2 2 9 2 2 8 3 3" xfId="24443"/>
    <cellStyle name="Normal 2 3 2 2 9 2 2 8 4" xfId="8151"/>
    <cellStyle name="Normal 2 3 2 2 9 2 2 8 4 2" xfId="16297"/>
    <cellStyle name="Normal 2 3 2 2 9 2 2 8 4 2 2" xfId="32593"/>
    <cellStyle name="Normal 2 3 2 2 9 2 2 8 4 3" xfId="16301"/>
    <cellStyle name="Normal 2 3 2 2 9 2 2 8 4 3 2" xfId="32597"/>
    <cellStyle name="Normal 2 3 2 2 9 2 2 8 4 4" xfId="24447"/>
    <cellStyle name="Normal 2 3 2 2 9 2 2 8 5" xfId="10994"/>
    <cellStyle name="Normal 2 3 2 2 9 2 2 8 5 2" xfId="27290"/>
    <cellStyle name="Normal 2 3 2 2 9 2 2 8 6" xfId="19144"/>
    <cellStyle name="Normal 2 3 2 2 9 2 2 9" xfId="3457"/>
    <cellStyle name="Normal 2 3 2 2 9 2 2 9 2" xfId="11603"/>
    <cellStyle name="Normal 2 3 2 2 9 2 2 9 2 2" xfId="27899"/>
    <cellStyle name="Normal 2 3 2 2 9 2 2 9 3" xfId="19753"/>
    <cellStyle name="Normal 2 3 2 2 9 2 3" xfId="1402"/>
    <cellStyle name="Normal 2 3 2 2 9 2 3 2" xfId="2812"/>
    <cellStyle name="Normal 2 3 2 2 9 2 3 2 2" xfId="5270"/>
    <cellStyle name="Normal 2 3 2 2 9 2 3 2 2 2" xfId="13416"/>
    <cellStyle name="Normal 2 3 2 2 9 2 3 2 2 2 2" xfId="29712"/>
    <cellStyle name="Normal 2 3 2 2 9 2 3 2 2 3" xfId="21566"/>
    <cellStyle name="Normal 2 3 2 2 9 2 3 2 3" xfId="8111"/>
    <cellStyle name="Normal 2 3 2 2 9 2 3 2 3 2" xfId="16257"/>
    <cellStyle name="Normal 2 3 2 2 9 2 3 2 3 2 2" xfId="32553"/>
    <cellStyle name="Normal 2 3 2 2 9 2 3 2 3 3" xfId="24407"/>
    <cellStyle name="Normal 2 3 2 2 9 2 3 2 4" xfId="10958"/>
    <cellStyle name="Normal 2 3 2 2 9 2 3 2 4 2" xfId="27254"/>
    <cellStyle name="Normal 2 3 2 2 9 2 3 2 5" xfId="19108"/>
    <cellStyle name="Normal 2 3 2 2 9 2 3 3" xfId="4052"/>
    <cellStyle name="Normal 2 3 2 2 9 2 3 3 2" xfId="12198"/>
    <cellStyle name="Normal 2 3 2 2 9 2 3 3 2 2" xfId="28494"/>
    <cellStyle name="Normal 2 3 2 2 9 2 3 3 3" xfId="20348"/>
    <cellStyle name="Normal 2 3 2 2 9 2 3 4" xfId="6701"/>
    <cellStyle name="Normal 2 3 2 2 9 2 3 4 2" xfId="14847"/>
    <cellStyle name="Normal 2 3 2 2 9 2 3 4 2 2" xfId="31143"/>
    <cellStyle name="Normal 2 3 2 2 9 2 3 4 3" xfId="22997"/>
    <cellStyle name="Normal 2 3 2 2 9 2 3 5" xfId="9548"/>
    <cellStyle name="Normal 2 3 2 2 9 2 3 5 2" xfId="25844"/>
    <cellStyle name="Normal 2 3 2 2 9 2 3 6" xfId="17698"/>
    <cellStyle name="Normal 2 3 2 2 9 2 4" xfId="2107"/>
    <cellStyle name="Normal 2 3 2 2 9 2 4 2" xfId="4661"/>
    <cellStyle name="Normal 2 3 2 2 9 2 4 2 2" xfId="12807"/>
    <cellStyle name="Normal 2 3 2 2 9 2 4 2 2 2" xfId="29103"/>
    <cellStyle name="Normal 2 3 2 2 9 2 4 2 3" xfId="20957"/>
    <cellStyle name="Normal 2 3 2 2 9 2 4 3" xfId="7406"/>
    <cellStyle name="Normal 2 3 2 2 9 2 4 3 2" xfId="15552"/>
    <cellStyle name="Normal 2 3 2 2 9 2 4 3 2 2" xfId="31848"/>
    <cellStyle name="Normal 2 3 2 2 9 2 4 3 3" xfId="23702"/>
    <cellStyle name="Normal 2 3 2 2 9 2 4 4" xfId="10253"/>
    <cellStyle name="Normal 2 3 2 2 9 2 4 4 2" xfId="26549"/>
    <cellStyle name="Normal 2 3 2 2 9 2 4 5" xfId="18403"/>
    <cellStyle name="Normal 2 3 2 2 9 2 5" xfId="3443"/>
    <cellStyle name="Normal 2 3 2 2 9 2 5 2" xfId="11589"/>
    <cellStyle name="Normal 2 3 2 2 9 2 5 2 2" xfId="27885"/>
    <cellStyle name="Normal 2 3 2 2 9 2 5 3" xfId="19739"/>
    <cellStyle name="Normal 2 3 2 2 9 2 6" xfId="5996"/>
    <cellStyle name="Normal 2 3 2 2 9 2 6 2" xfId="14142"/>
    <cellStyle name="Normal 2 3 2 2 9 2 6 2 2" xfId="30438"/>
    <cellStyle name="Normal 2 3 2 2 9 2 6 3" xfId="22292"/>
    <cellStyle name="Normal 2 3 2 2 9 2 7" xfId="8843"/>
    <cellStyle name="Normal 2 3 2 2 9 2 7 2" xfId="25139"/>
    <cellStyle name="Normal 2 3 2 2 9 2 8" xfId="16993"/>
    <cellStyle name="Normal 2 3 2 2 9 3" xfId="1401"/>
    <cellStyle name="Normal 2 3 2 2 9 3 2" xfId="2811"/>
    <cellStyle name="Normal 2 3 2 2 9 3 2 2" xfId="5269"/>
    <cellStyle name="Normal 2 3 2 2 9 3 2 2 2" xfId="13415"/>
    <cellStyle name="Normal 2 3 2 2 9 3 2 2 2 2" xfId="29711"/>
    <cellStyle name="Normal 2 3 2 2 9 3 2 2 3" xfId="21565"/>
    <cellStyle name="Normal 2 3 2 2 9 3 2 3" xfId="8110"/>
    <cellStyle name="Normal 2 3 2 2 9 3 2 3 2" xfId="16256"/>
    <cellStyle name="Normal 2 3 2 2 9 3 2 3 2 2" xfId="32552"/>
    <cellStyle name="Normal 2 3 2 2 9 3 2 3 3" xfId="24406"/>
    <cellStyle name="Normal 2 3 2 2 9 3 2 4" xfId="10957"/>
    <cellStyle name="Normal 2 3 2 2 9 3 2 4 2" xfId="27253"/>
    <cellStyle name="Normal 2 3 2 2 9 3 2 5" xfId="19107"/>
    <cellStyle name="Normal 2 3 2 2 9 3 3" xfId="4051"/>
    <cellStyle name="Normal 2 3 2 2 9 3 3 2" xfId="12197"/>
    <cellStyle name="Normal 2 3 2 2 9 3 3 2 2" xfId="28493"/>
    <cellStyle name="Normal 2 3 2 2 9 3 3 3" xfId="20347"/>
    <cellStyle name="Normal 2 3 2 2 9 3 4" xfId="6700"/>
    <cellStyle name="Normal 2 3 2 2 9 3 4 2" xfId="14846"/>
    <cellStyle name="Normal 2 3 2 2 9 3 4 2 2" xfId="31142"/>
    <cellStyle name="Normal 2 3 2 2 9 3 4 3" xfId="22996"/>
    <cellStyle name="Normal 2 3 2 2 9 3 5" xfId="9547"/>
    <cellStyle name="Normal 2 3 2 2 9 3 5 2" xfId="25843"/>
    <cellStyle name="Normal 2 3 2 2 9 3 6" xfId="17697"/>
    <cellStyle name="Normal 2 3 2 2 9 4" xfId="2106"/>
    <cellStyle name="Normal 2 3 2 2 9 4 2" xfId="4660"/>
    <cellStyle name="Normal 2 3 2 2 9 4 2 2" xfId="12806"/>
    <cellStyle name="Normal 2 3 2 2 9 4 2 2 2" xfId="29102"/>
    <cellStyle name="Normal 2 3 2 2 9 4 2 3" xfId="20956"/>
    <cellStyle name="Normal 2 3 2 2 9 4 3" xfId="7405"/>
    <cellStyle name="Normal 2 3 2 2 9 4 3 2" xfId="15551"/>
    <cellStyle name="Normal 2 3 2 2 9 4 3 2 2" xfId="31847"/>
    <cellStyle name="Normal 2 3 2 2 9 4 3 3" xfId="23701"/>
    <cellStyle name="Normal 2 3 2 2 9 4 4" xfId="10252"/>
    <cellStyle name="Normal 2 3 2 2 9 4 4 2" xfId="26548"/>
    <cellStyle name="Normal 2 3 2 2 9 4 5" xfId="18402"/>
    <cellStyle name="Normal 2 3 2 2 9 5" xfId="3442"/>
    <cellStyle name="Normal 2 3 2 2 9 5 2" xfId="11588"/>
    <cellStyle name="Normal 2 3 2 2 9 5 2 2" xfId="27884"/>
    <cellStyle name="Normal 2 3 2 2 9 5 3" xfId="19738"/>
    <cellStyle name="Normal 2 3 2 2 9 6" xfId="5995"/>
    <cellStyle name="Normal 2 3 2 2 9 6 2" xfId="14141"/>
    <cellStyle name="Normal 2 3 2 2 9 6 2 2" xfId="30437"/>
    <cellStyle name="Normal 2 3 2 2 9 6 3" xfId="22291"/>
    <cellStyle name="Normal 2 3 2 2 9 7" xfId="8842"/>
    <cellStyle name="Normal 2 3 2 2 9 7 2" xfId="25138"/>
    <cellStyle name="Normal 2 3 2 2 9 8" xfId="16992"/>
    <cellStyle name="Normal 2 3 2 3" xfId="24"/>
    <cellStyle name="Normal 2 3 2 3 10" xfId="2864"/>
    <cellStyle name="Normal 2 3 2 3 10 2" xfId="11010"/>
    <cellStyle name="Normal 2 3 2 3 10 2 2" xfId="27306"/>
    <cellStyle name="Normal 2 3 2 3 10 3" xfId="19160"/>
    <cellStyle name="Normal 2 3 2 3 11" xfId="5324"/>
    <cellStyle name="Normal 2 3 2 3 11 2" xfId="13470"/>
    <cellStyle name="Normal 2 3 2 3 11 2 2" xfId="29766"/>
    <cellStyle name="Normal 2 3 2 3 11 3" xfId="21620"/>
    <cellStyle name="Normal 2 3 2 3 12" xfId="8171"/>
    <cellStyle name="Normal 2 3 2 3 12 2" xfId="24467"/>
    <cellStyle name="Normal 2 3 2 3 13" xfId="16321"/>
    <cellStyle name="Normal 2 3 2 3 2" xfId="46"/>
    <cellStyle name="Normal 2 3 2 3 2 10" xfId="5346"/>
    <cellStyle name="Normal 2 3 2 3 2 10 2" xfId="13492"/>
    <cellStyle name="Normal 2 3 2 3 2 10 2 2" xfId="29788"/>
    <cellStyle name="Normal 2 3 2 3 2 10 3" xfId="21642"/>
    <cellStyle name="Normal 2 3 2 3 2 11" xfId="8193"/>
    <cellStyle name="Normal 2 3 2 3 2 11 2" xfId="24489"/>
    <cellStyle name="Normal 2 3 2 3 2 12" xfId="16343"/>
    <cellStyle name="Normal 2 3 2 3 2 2" xfId="90"/>
    <cellStyle name="Normal 2 3 2 3 2 2 10" xfId="8237"/>
    <cellStyle name="Normal 2 3 2 3 2 2 10 2" xfId="24533"/>
    <cellStyle name="Normal 2 3 2 3 2 2 11" xfId="16387"/>
    <cellStyle name="Normal 2 3 2 3 2 2 2" xfId="180"/>
    <cellStyle name="Normal 2 3 2 3 2 2 2 2" xfId="524"/>
    <cellStyle name="Normal 2 3 2 3 2 2 2 2 2" xfId="1230"/>
    <cellStyle name="Normal 2 3 2 3 2 2 2 2 2 2" xfId="2640"/>
    <cellStyle name="Normal 2 3 2 3 2 2 2 2 2 2 2" xfId="5115"/>
    <cellStyle name="Normal 2 3 2 3 2 2 2 2 2 2 2 2" xfId="13261"/>
    <cellStyle name="Normal 2 3 2 3 2 2 2 2 2 2 2 2 2" xfId="29557"/>
    <cellStyle name="Normal 2 3 2 3 2 2 2 2 2 2 2 3" xfId="21411"/>
    <cellStyle name="Normal 2 3 2 3 2 2 2 2 2 2 3" xfId="7939"/>
    <cellStyle name="Normal 2 3 2 3 2 2 2 2 2 2 3 2" xfId="16085"/>
    <cellStyle name="Normal 2 3 2 3 2 2 2 2 2 2 3 2 2" xfId="32381"/>
    <cellStyle name="Normal 2 3 2 3 2 2 2 2 2 2 3 3" xfId="24235"/>
    <cellStyle name="Normal 2 3 2 3 2 2 2 2 2 2 4" xfId="10786"/>
    <cellStyle name="Normal 2 3 2 3 2 2 2 2 2 2 4 2" xfId="27082"/>
    <cellStyle name="Normal 2 3 2 3 2 2 2 2 2 2 5" xfId="18936"/>
    <cellStyle name="Normal 2 3 2 3 2 2 2 2 2 3" xfId="3897"/>
    <cellStyle name="Normal 2 3 2 3 2 2 2 2 2 3 2" xfId="12043"/>
    <cellStyle name="Normal 2 3 2 3 2 2 2 2 2 3 2 2" xfId="28339"/>
    <cellStyle name="Normal 2 3 2 3 2 2 2 2 2 3 3" xfId="20193"/>
    <cellStyle name="Normal 2 3 2 3 2 2 2 2 2 4" xfId="6529"/>
    <cellStyle name="Normal 2 3 2 3 2 2 2 2 2 4 2" xfId="14675"/>
    <cellStyle name="Normal 2 3 2 3 2 2 2 2 2 4 2 2" xfId="30971"/>
    <cellStyle name="Normal 2 3 2 3 2 2 2 2 2 4 3" xfId="22825"/>
    <cellStyle name="Normal 2 3 2 3 2 2 2 2 2 5" xfId="9376"/>
    <cellStyle name="Normal 2 3 2 3 2 2 2 2 2 5 2" xfId="25672"/>
    <cellStyle name="Normal 2 3 2 3 2 2 2 2 2 6" xfId="17526"/>
    <cellStyle name="Normal 2 3 2 3 2 2 2 2 3" xfId="1935"/>
    <cellStyle name="Normal 2 3 2 3 2 2 2 2 3 2" xfId="4506"/>
    <cellStyle name="Normal 2 3 2 3 2 2 2 2 3 2 2" xfId="12652"/>
    <cellStyle name="Normal 2 3 2 3 2 2 2 2 3 2 2 2" xfId="28948"/>
    <cellStyle name="Normal 2 3 2 3 2 2 2 2 3 2 3" xfId="20802"/>
    <cellStyle name="Normal 2 3 2 3 2 2 2 2 3 3" xfId="7234"/>
    <cellStyle name="Normal 2 3 2 3 2 2 2 2 3 3 2" xfId="15380"/>
    <cellStyle name="Normal 2 3 2 3 2 2 2 2 3 3 2 2" xfId="31676"/>
    <cellStyle name="Normal 2 3 2 3 2 2 2 2 3 3 3" xfId="23530"/>
    <cellStyle name="Normal 2 3 2 3 2 2 2 2 3 4" xfId="10081"/>
    <cellStyle name="Normal 2 3 2 3 2 2 2 2 3 4 2" xfId="26377"/>
    <cellStyle name="Normal 2 3 2 3 2 2 2 2 3 5" xfId="18231"/>
    <cellStyle name="Normal 2 3 2 3 2 2 2 2 4" xfId="3288"/>
    <cellStyle name="Normal 2 3 2 3 2 2 2 2 4 2" xfId="11434"/>
    <cellStyle name="Normal 2 3 2 3 2 2 2 2 4 2 2" xfId="27730"/>
    <cellStyle name="Normal 2 3 2 3 2 2 2 2 4 3" xfId="19584"/>
    <cellStyle name="Normal 2 3 2 3 2 2 2 2 5" xfId="5824"/>
    <cellStyle name="Normal 2 3 2 3 2 2 2 2 5 2" xfId="13970"/>
    <cellStyle name="Normal 2 3 2 3 2 2 2 2 5 2 2" xfId="30266"/>
    <cellStyle name="Normal 2 3 2 3 2 2 2 2 5 3" xfId="22120"/>
    <cellStyle name="Normal 2 3 2 3 2 2 2 2 6" xfId="8671"/>
    <cellStyle name="Normal 2 3 2 3 2 2 2 2 6 2" xfId="24967"/>
    <cellStyle name="Normal 2 3 2 3 2 2 2 2 7" xfId="16821"/>
    <cellStyle name="Normal 2 3 2 3 2 2 2 3" xfId="886"/>
    <cellStyle name="Normal 2 3 2 3 2 2 2 3 2" xfId="2296"/>
    <cellStyle name="Normal 2 3 2 3 2 2 2 3 2 2" xfId="4819"/>
    <cellStyle name="Normal 2 3 2 3 2 2 2 3 2 2 2" xfId="12965"/>
    <cellStyle name="Normal 2 3 2 3 2 2 2 3 2 2 2 2" xfId="29261"/>
    <cellStyle name="Normal 2 3 2 3 2 2 2 3 2 2 3" xfId="21115"/>
    <cellStyle name="Normal 2 3 2 3 2 2 2 3 2 3" xfId="7595"/>
    <cellStyle name="Normal 2 3 2 3 2 2 2 3 2 3 2" xfId="15741"/>
    <cellStyle name="Normal 2 3 2 3 2 2 2 3 2 3 2 2" xfId="32037"/>
    <cellStyle name="Normal 2 3 2 3 2 2 2 3 2 3 3" xfId="23891"/>
    <cellStyle name="Normal 2 3 2 3 2 2 2 3 2 4" xfId="10442"/>
    <cellStyle name="Normal 2 3 2 3 2 2 2 3 2 4 2" xfId="26738"/>
    <cellStyle name="Normal 2 3 2 3 2 2 2 3 2 5" xfId="18592"/>
    <cellStyle name="Normal 2 3 2 3 2 2 2 3 3" xfId="3601"/>
    <cellStyle name="Normal 2 3 2 3 2 2 2 3 3 2" xfId="11747"/>
    <cellStyle name="Normal 2 3 2 3 2 2 2 3 3 2 2" xfId="28043"/>
    <cellStyle name="Normal 2 3 2 3 2 2 2 3 3 3" xfId="19897"/>
    <cellStyle name="Normal 2 3 2 3 2 2 2 3 4" xfId="6185"/>
    <cellStyle name="Normal 2 3 2 3 2 2 2 3 4 2" xfId="14331"/>
    <cellStyle name="Normal 2 3 2 3 2 2 2 3 4 2 2" xfId="30627"/>
    <cellStyle name="Normal 2 3 2 3 2 2 2 3 4 3" xfId="22481"/>
    <cellStyle name="Normal 2 3 2 3 2 2 2 3 5" xfId="9032"/>
    <cellStyle name="Normal 2 3 2 3 2 2 2 3 5 2" xfId="25328"/>
    <cellStyle name="Normal 2 3 2 3 2 2 2 3 6" xfId="17182"/>
    <cellStyle name="Normal 2 3 2 3 2 2 2 4" xfId="1591"/>
    <cellStyle name="Normal 2 3 2 3 2 2 2 4 2" xfId="4210"/>
    <cellStyle name="Normal 2 3 2 3 2 2 2 4 2 2" xfId="12356"/>
    <cellStyle name="Normal 2 3 2 3 2 2 2 4 2 2 2" xfId="28652"/>
    <cellStyle name="Normal 2 3 2 3 2 2 2 4 2 3" xfId="20506"/>
    <cellStyle name="Normal 2 3 2 3 2 2 2 4 3" xfId="6890"/>
    <cellStyle name="Normal 2 3 2 3 2 2 2 4 3 2" xfId="15036"/>
    <cellStyle name="Normal 2 3 2 3 2 2 2 4 3 2 2" xfId="31332"/>
    <cellStyle name="Normal 2 3 2 3 2 2 2 4 3 3" xfId="23186"/>
    <cellStyle name="Normal 2 3 2 3 2 2 2 4 4" xfId="9737"/>
    <cellStyle name="Normal 2 3 2 3 2 2 2 4 4 2" xfId="26033"/>
    <cellStyle name="Normal 2 3 2 3 2 2 2 4 5" xfId="17887"/>
    <cellStyle name="Normal 2 3 2 3 2 2 2 5" xfId="2992"/>
    <cellStyle name="Normal 2 3 2 3 2 2 2 5 2" xfId="11138"/>
    <cellStyle name="Normal 2 3 2 3 2 2 2 5 2 2" xfId="27434"/>
    <cellStyle name="Normal 2 3 2 3 2 2 2 5 3" xfId="19288"/>
    <cellStyle name="Normal 2 3 2 3 2 2 2 6" xfId="5480"/>
    <cellStyle name="Normal 2 3 2 3 2 2 2 6 2" xfId="13626"/>
    <cellStyle name="Normal 2 3 2 3 2 2 2 6 2 2" xfId="29922"/>
    <cellStyle name="Normal 2 3 2 3 2 2 2 6 3" xfId="21776"/>
    <cellStyle name="Normal 2 3 2 3 2 2 2 7" xfId="8327"/>
    <cellStyle name="Normal 2 3 2 3 2 2 2 7 2" xfId="24623"/>
    <cellStyle name="Normal 2 3 2 3 2 2 2 8" xfId="16477"/>
    <cellStyle name="Normal 2 3 2 3 2 2 3" xfId="255"/>
    <cellStyle name="Normal 2 3 2 3 2 2 3 2" xfId="599"/>
    <cellStyle name="Normal 2 3 2 3 2 2 3 2 2" xfId="1305"/>
    <cellStyle name="Normal 2 3 2 3 2 2 3 2 2 2" xfId="2715"/>
    <cellStyle name="Normal 2 3 2 3 2 2 3 2 2 2 2" xfId="5189"/>
    <cellStyle name="Normal 2 3 2 3 2 2 3 2 2 2 2 2" xfId="13335"/>
    <cellStyle name="Normal 2 3 2 3 2 2 3 2 2 2 2 2 2" xfId="29631"/>
    <cellStyle name="Normal 2 3 2 3 2 2 3 2 2 2 2 3" xfId="21485"/>
    <cellStyle name="Normal 2 3 2 3 2 2 3 2 2 2 3" xfId="8014"/>
    <cellStyle name="Normal 2 3 2 3 2 2 3 2 2 2 3 2" xfId="16160"/>
    <cellStyle name="Normal 2 3 2 3 2 2 3 2 2 2 3 2 2" xfId="32456"/>
    <cellStyle name="Normal 2 3 2 3 2 2 3 2 2 2 3 3" xfId="24310"/>
    <cellStyle name="Normal 2 3 2 3 2 2 3 2 2 2 4" xfId="10861"/>
    <cellStyle name="Normal 2 3 2 3 2 2 3 2 2 2 4 2" xfId="27157"/>
    <cellStyle name="Normal 2 3 2 3 2 2 3 2 2 2 5" xfId="19011"/>
    <cellStyle name="Normal 2 3 2 3 2 2 3 2 2 3" xfId="3971"/>
    <cellStyle name="Normal 2 3 2 3 2 2 3 2 2 3 2" xfId="12117"/>
    <cellStyle name="Normal 2 3 2 3 2 2 3 2 2 3 2 2" xfId="28413"/>
    <cellStyle name="Normal 2 3 2 3 2 2 3 2 2 3 3" xfId="20267"/>
    <cellStyle name="Normal 2 3 2 3 2 2 3 2 2 4" xfId="6604"/>
    <cellStyle name="Normal 2 3 2 3 2 2 3 2 2 4 2" xfId="14750"/>
    <cellStyle name="Normal 2 3 2 3 2 2 3 2 2 4 2 2" xfId="31046"/>
    <cellStyle name="Normal 2 3 2 3 2 2 3 2 2 4 3" xfId="22900"/>
    <cellStyle name="Normal 2 3 2 3 2 2 3 2 2 5" xfId="9451"/>
    <cellStyle name="Normal 2 3 2 3 2 2 3 2 2 5 2" xfId="25747"/>
    <cellStyle name="Normal 2 3 2 3 2 2 3 2 2 6" xfId="17601"/>
    <cellStyle name="Normal 2 3 2 3 2 2 3 2 3" xfId="2010"/>
    <cellStyle name="Normal 2 3 2 3 2 2 3 2 3 2" xfId="4580"/>
    <cellStyle name="Normal 2 3 2 3 2 2 3 2 3 2 2" xfId="12726"/>
    <cellStyle name="Normal 2 3 2 3 2 2 3 2 3 2 2 2" xfId="29022"/>
    <cellStyle name="Normal 2 3 2 3 2 2 3 2 3 2 3" xfId="20876"/>
    <cellStyle name="Normal 2 3 2 3 2 2 3 2 3 3" xfId="7309"/>
    <cellStyle name="Normal 2 3 2 3 2 2 3 2 3 3 2" xfId="15455"/>
    <cellStyle name="Normal 2 3 2 3 2 2 3 2 3 3 2 2" xfId="31751"/>
    <cellStyle name="Normal 2 3 2 3 2 2 3 2 3 3 3" xfId="23605"/>
    <cellStyle name="Normal 2 3 2 3 2 2 3 2 3 4" xfId="10156"/>
    <cellStyle name="Normal 2 3 2 3 2 2 3 2 3 4 2" xfId="26452"/>
    <cellStyle name="Normal 2 3 2 3 2 2 3 2 3 5" xfId="18306"/>
    <cellStyle name="Normal 2 3 2 3 2 2 3 2 4" xfId="3362"/>
    <cellStyle name="Normal 2 3 2 3 2 2 3 2 4 2" xfId="11508"/>
    <cellStyle name="Normal 2 3 2 3 2 2 3 2 4 2 2" xfId="27804"/>
    <cellStyle name="Normal 2 3 2 3 2 2 3 2 4 3" xfId="19658"/>
    <cellStyle name="Normal 2 3 2 3 2 2 3 2 5" xfId="5899"/>
    <cellStyle name="Normal 2 3 2 3 2 2 3 2 5 2" xfId="14045"/>
    <cellStyle name="Normal 2 3 2 3 2 2 3 2 5 2 2" xfId="30341"/>
    <cellStyle name="Normal 2 3 2 3 2 2 3 2 5 3" xfId="22195"/>
    <cellStyle name="Normal 2 3 2 3 2 2 3 2 6" xfId="8746"/>
    <cellStyle name="Normal 2 3 2 3 2 2 3 2 6 2" xfId="25042"/>
    <cellStyle name="Normal 2 3 2 3 2 2 3 2 7" xfId="16896"/>
    <cellStyle name="Normal 2 3 2 3 2 2 3 3" xfId="961"/>
    <cellStyle name="Normal 2 3 2 3 2 2 3 3 2" xfId="2371"/>
    <cellStyle name="Normal 2 3 2 3 2 2 3 3 2 2" xfId="4893"/>
    <cellStyle name="Normal 2 3 2 3 2 2 3 3 2 2 2" xfId="13039"/>
    <cellStyle name="Normal 2 3 2 3 2 2 3 3 2 2 2 2" xfId="29335"/>
    <cellStyle name="Normal 2 3 2 3 2 2 3 3 2 2 3" xfId="21189"/>
    <cellStyle name="Normal 2 3 2 3 2 2 3 3 2 3" xfId="7670"/>
    <cellStyle name="Normal 2 3 2 3 2 2 3 3 2 3 2" xfId="15816"/>
    <cellStyle name="Normal 2 3 2 3 2 2 3 3 2 3 2 2" xfId="32112"/>
    <cellStyle name="Normal 2 3 2 3 2 2 3 3 2 3 3" xfId="23966"/>
    <cellStyle name="Normal 2 3 2 3 2 2 3 3 2 4" xfId="10517"/>
    <cellStyle name="Normal 2 3 2 3 2 2 3 3 2 4 2" xfId="26813"/>
    <cellStyle name="Normal 2 3 2 3 2 2 3 3 2 5" xfId="18667"/>
    <cellStyle name="Normal 2 3 2 3 2 2 3 3 3" xfId="3675"/>
    <cellStyle name="Normal 2 3 2 3 2 2 3 3 3 2" xfId="11821"/>
    <cellStyle name="Normal 2 3 2 3 2 2 3 3 3 2 2" xfId="28117"/>
    <cellStyle name="Normal 2 3 2 3 2 2 3 3 3 3" xfId="19971"/>
    <cellStyle name="Normal 2 3 2 3 2 2 3 3 4" xfId="6260"/>
    <cellStyle name="Normal 2 3 2 3 2 2 3 3 4 2" xfId="14406"/>
    <cellStyle name="Normal 2 3 2 3 2 2 3 3 4 2 2" xfId="30702"/>
    <cellStyle name="Normal 2 3 2 3 2 2 3 3 4 3" xfId="22556"/>
    <cellStyle name="Normal 2 3 2 3 2 2 3 3 5" xfId="9107"/>
    <cellStyle name="Normal 2 3 2 3 2 2 3 3 5 2" xfId="25403"/>
    <cellStyle name="Normal 2 3 2 3 2 2 3 3 6" xfId="17257"/>
    <cellStyle name="Normal 2 3 2 3 2 2 3 4" xfId="1666"/>
    <cellStyle name="Normal 2 3 2 3 2 2 3 4 2" xfId="4284"/>
    <cellStyle name="Normal 2 3 2 3 2 2 3 4 2 2" xfId="12430"/>
    <cellStyle name="Normal 2 3 2 3 2 2 3 4 2 2 2" xfId="28726"/>
    <cellStyle name="Normal 2 3 2 3 2 2 3 4 2 3" xfId="20580"/>
    <cellStyle name="Normal 2 3 2 3 2 2 3 4 3" xfId="6965"/>
    <cellStyle name="Normal 2 3 2 3 2 2 3 4 3 2" xfId="15111"/>
    <cellStyle name="Normal 2 3 2 3 2 2 3 4 3 2 2" xfId="31407"/>
    <cellStyle name="Normal 2 3 2 3 2 2 3 4 3 3" xfId="23261"/>
    <cellStyle name="Normal 2 3 2 3 2 2 3 4 4" xfId="9812"/>
    <cellStyle name="Normal 2 3 2 3 2 2 3 4 4 2" xfId="26108"/>
    <cellStyle name="Normal 2 3 2 3 2 2 3 4 5" xfId="17962"/>
    <cellStyle name="Normal 2 3 2 3 2 2 3 5" xfId="3066"/>
    <cellStyle name="Normal 2 3 2 3 2 2 3 5 2" xfId="11212"/>
    <cellStyle name="Normal 2 3 2 3 2 2 3 5 2 2" xfId="27508"/>
    <cellStyle name="Normal 2 3 2 3 2 2 3 5 3" xfId="19362"/>
    <cellStyle name="Normal 2 3 2 3 2 2 3 6" xfId="5555"/>
    <cellStyle name="Normal 2 3 2 3 2 2 3 6 2" xfId="13701"/>
    <cellStyle name="Normal 2 3 2 3 2 2 3 6 2 2" xfId="29997"/>
    <cellStyle name="Normal 2 3 2 3 2 2 3 6 3" xfId="21851"/>
    <cellStyle name="Normal 2 3 2 3 2 2 3 7" xfId="8402"/>
    <cellStyle name="Normal 2 3 2 3 2 2 3 7 2" xfId="24698"/>
    <cellStyle name="Normal 2 3 2 3 2 2 3 8" xfId="16552"/>
    <cellStyle name="Normal 2 3 2 3 2 2 4" xfId="344"/>
    <cellStyle name="Normal 2 3 2 3 2 2 4 2" xfId="688"/>
    <cellStyle name="Normal 2 3 2 3 2 2 4 2 2" xfId="1394"/>
    <cellStyle name="Normal 2 3 2 3 2 2 4 2 2 2" xfId="2804"/>
    <cellStyle name="Normal 2 3 2 3 2 2 4 2 2 2 2" xfId="5263"/>
    <cellStyle name="Normal 2 3 2 3 2 2 4 2 2 2 2 2" xfId="13409"/>
    <cellStyle name="Normal 2 3 2 3 2 2 4 2 2 2 2 2 2" xfId="29705"/>
    <cellStyle name="Normal 2 3 2 3 2 2 4 2 2 2 2 3" xfId="21559"/>
    <cellStyle name="Normal 2 3 2 3 2 2 4 2 2 2 3" xfId="8103"/>
    <cellStyle name="Normal 2 3 2 3 2 2 4 2 2 2 3 2" xfId="16249"/>
    <cellStyle name="Normal 2 3 2 3 2 2 4 2 2 2 3 2 2" xfId="32545"/>
    <cellStyle name="Normal 2 3 2 3 2 2 4 2 2 2 3 3" xfId="24399"/>
    <cellStyle name="Normal 2 3 2 3 2 2 4 2 2 2 4" xfId="10950"/>
    <cellStyle name="Normal 2 3 2 3 2 2 4 2 2 2 4 2" xfId="27246"/>
    <cellStyle name="Normal 2 3 2 3 2 2 4 2 2 2 5" xfId="19100"/>
    <cellStyle name="Normal 2 3 2 3 2 2 4 2 2 3" xfId="4045"/>
    <cellStyle name="Normal 2 3 2 3 2 2 4 2 2 3 2" xfId="12191"/>
    <cellStyle name="Normal 2 3 2 3 2 2 4 2 2 3 2 2" xfId="28487"/>
    <cellStyle name="Normal 2 3 2 3 2 2 4 2 2 3 3" xfId="20341"/>
    <cellStyle name="Normal 2 3 2 3 2 2 4 2 2 4" xfId="6693"/>
    <cellStyle name="Normal 2 3 2 3 2 2 4 2 2 4 2" xfId="14839"/>
    <cellStyle name="Normal 2 3 2 3 2 2 4 2 2 4 2 2" xfId="31135"/>
    <cellStyle name="Normal 2 3 2 3 2 2 4 2 2 4 3" xfId="22989"/>
    <cellStyle name="Normal 2 3 2 3 2 2 4 2 2 5" xfId="9540"/>
    <cellStyle name="Normal 2 3 2 3 2 2 4 2 2 5 2" xfId="25836"/>
    <cellStyle name="Normal 2 3 2 3 2 2 4 2 2 6" xfId="17690"/>
    <cellStyle name="Normal 2 3 2 3 2 2 4 2 3" xfId="2099"/>
    <cellStyle name="Normal 2 3 2 3 2 2 4 2 3 2" xfId="4654"/>
    <cellStyle name="Normal 2 3 2 3 2 2 4 2 3 2 2" xfId="12800"/>
    <cellStyle name="Normal 2 3 2 3 2 2 4 2 3 2 2 2" xfId="29096"/>
    <cellStyle name="Normal 2 3 2 3 2 2 4 2 3 2 3" xfId="20950"/>
    <cellStyle name="Normal 2 3 2 3 2 2 4 2 3 3" xfId="7398"/>
    <cellStyle name="Normal 2 3 2 3 2 2 4 2 3 3 2" xfId="15544"/>
    <cellStyle name="Normal 2 3 2 3 2 2 4 2 3 3 2 2" xfId="31840"/>
    <cellStyle name="Normal 2 3 2 3 2 2 4 2 3 3 3" xfId="23694"/>
    <cellStyle name="Normal 2 3 2 3 2 2 4 2 3 4" xfId="10245"/>
    <cellStyle name="Normal 2 3 2 3 2 2 4 2 3 4 2" xfId="26541"/>
    <cellStyle name="Normal 2 3 2 3 2 2 4 2 3 5" xfId="18395"/>
    <cellStyle name="Normal 2 3 2 3 2 2 4 2 4" xfId="3436"/>
    <cellStyle name="Normal 2 3 2 3 2 2 4 2 4 2" xfId="11582"/>
    <cellStyle name="Normal 2 3 2 3 2 2 4 2 4 2 2" xfId="27878"/>
    <cellStyle name="Normal 2 3 2 3 2 2 4 2 4 3" xfId="19732"/>
    <cellStyle name="Normal 2 3 2 3 2 2 4 2 5" xfId="5988"/>
    <cellStyle name="Normal 2 3 2 3 2 2 4 2 5 2" xfId="14134"/>
    <cellStyle name="Normal 2 3 2 3 2 2 4 2 5 2 2" xfId="30430"/>
    <cellStyle name="Normal 2 3 2 3 2 2 4 2 5 3" xfId="22284"/>
    <cellStyle name="Normal 2 3 2 3 2 2 4 2 6" xfId="8835"/>
    <cellStyle name="Normal 2 3 2 3 2 2 4 2 6 2" xfId="25131"/>
    <cellStyle name="Normal 2 3 2 3 2 2 4 2 7" xfId="16985"/>
    <cellStyle name="Normal 2 3 2 3 2 2 4 3" xfId="1050"/>
    <cellStyle name="Normal 2 3 2 3 2 2 4 3 2" xfId="2460"/>
    <cellStyle name="Normal 2 3 2 3 2 2 4 3 2 2" xfId="4967"/>
    <cellStyle name="Normal 2 3 2 3 2 2 4 3 2 2 2" xfId="13113"/>
    <cellStyle name="Normal 2 3 2 3 2 2 4 3 2 2 2 2" xfId="29409"/>
    <cellStyle name="Normal 2 3 2 3 2 2 4 3 2 2 3" xfId="21263"/>
    <cellStyle name="Normal 2 3 2 3 2 2 4 3 2 3" xfId="7759"/>
    <cellStyle name="Normal 2 3 2 3 2 2 4 3 2 3 2" xfId="15905"/>
    <cellStyle name="Normal 2 3 2 3 2 2 4 3 2 3 2 2" xfId="32201"/>
    <cellStyle name="Normal 2 3 2 3 2 2 4 3 2 3 3" xfId="24055"/>
    <cellStyle name="Normal 2 3 2 3 2 2 4 3 2 4" xfId="10606"/>
    <cellStyle name="Normal 2 3 2 3 2 2 4 3 2 4 2" xfId="26902"/>
    <cellStyle name="Normal 2 3 2 3 2 2 4 3 2 5" xfId="18756"/>
    <cellStyle name="Normal 2 3 2 3 2 2 4 3 3" xfId="3749"/>
    <cellStyle name="Normal 2 3 2 3 2 2 4 3 3 2" xfId="11895"/>
    <cellStyle name="Normal 2 3 2 3 2 2 4 3 3 2 2" xfId="28191"/>
    <cellStyle name="Normal 2 3 2 3 2 2 4 3 3 3" xfId="20045"/>
    <cellStyle name="Normal 2 3 2 3 2 2 4 3 4" xfId="6349"/>
    <cellStyle name="Normal 2 3 2 3 2 2 4 3 4 2" xfId="14495"/>
    <cellStyle name="Normal 2 3 2 3 2 2 4 3 4 2 2" xfId="30791"/>
    <cellStyle name="Normal 2 3 2 3 2 2 4 3 4 3" xfId="22645"/>
    <cellStyle name="Normal 2 3 2 3 2 2 4 3 5" xfId="9196"/>
    <cellStyle name="Normal 2 3 2 3 2 2 4 3 5 2" xfId="25492"/>
    <cellStyle name="Normal 2 3 2 3 2 2 4 3 6" xfId="17346"/>
    <cellStyle name="Normal 2 3 2 3 2 2 4 4" xfId="1755"/>
    <cellStyle name="Normal 2 3 2 3 2 2 4 4 2" xfId="4358"/>
    <cellStyle name="Normal 2 3 2 3 2 2 4 4 2 2" xfId="12504"/>
    <cellStyle name="Normal 2 3 2 3 2 2 4 4 2 2 2" xfId="28800"/>
    <cellStyle name="Normal 2 3 2 3 2 2 4 4 2 3" xfId="20654"/>
    <cellStyle name="Normal 2 3 2 3 2 2 4 4 3" xfId="7054"/>
    <cellStyle name="Normal 2 3 2 3 2 2 4 4 3 2" xfId="15200"/>
    <cellStyle name="Normal 2 3 2 3 2 2 4 4 3 2 2" xfId="31496"/>
    <cellStyle name="Normal 2 3 2 3 2 2 4 4 3 3" xfId="23350"/>
    <cellStyle name="Normal 2 3 2 3 2 2 4 4 4" xfId="9901"/>
    <cellStyle name="Normal 2 3 2 3 2 2 4 4 4 2" xfId="26197"/>
    <cellStyle name="Normal 2 3 2 3 2 2 4 4 5" xfId="18051"/>
    <cellStyle name="Normal 2 3 2 3 2 2 4 5" xfId="3140"/>
    <cellStyle name="Normal 2 3 2 3 2 2 4 5 2" xfId="11286"/>
    <cellStyle name="Normal 2 3 2 3 2 2 4 5 2 2" xfId="27582"/>
    <cellStyle name="Normal 2 3 2 3 2 2 4 5 3" xfId="19436"/>
    <cellStyle name="Normal 2 3 2 3 2 2 4 6" xfId="5644"/>
    <cellStyle name="Normal 2 3 2 3 2 2 4 6 2" xfId="13790"/>
    <cellStyle name="Normal 2 3 2 3 2 2 4 6 2 2" xfId="30086"/>
    <cellStyle name="Normal 2 3 2 3 2 2 4 6 3" xfId="21940"/>
    <cellStyle name="Normal 2 3 2 3 2 2 4 7" xfId="8491"/>
    <cellStyle name="Normal 2 3 2 3 2 2 4 7 2" xfId="24787"/>
    <cellStyle name="Normal 2 3 2 3 2 2 4 8" xfId="16641"/>
    <cellStyle name="Normal 2 3 2 3 2 2 5" xfId="434"/>
    <cellStyle name="Normal 2 3 2 3 2 2 5 2" xfId="1140"/>
    <cellStyle name="Normal 2 3 2 3 2 2 5 2 2" xfId="2550"/>
    <cellStyle name="Normal 2 3 2 3 2 2 5 2 2 2" xfId="5041"/>
    <cellStyle name="Normal 2 3 2 3 2 2 5 2 2 2 2" xfId="13187"/>
    <cellStyle name="Normal 2 3 2 3 2 2 5 2 2 2 2 2" xfId="29483"/>
    <cellStyle name="Normal 2 3 2 3 2 2 5 2 2 2 3" xfId="21337"/>
    <cellStyle name="Normal 2 3 2 3 2 2 5 2 2 3" xfId="7849"/>
    <cellStyle name="Normal 2 3 2 3 2 2 5 2 2 3 2" xfId="15995"/>
    <cellStyle name="Normal 2 3 2 3 2 2 5 2 2 3 2 2" xfId="32291"/>
    <cellStyle name="Normal 2 3 2 3 2 2 5 2 2 3 3" xfId="24145"/>
    <cellStyle name="Normal 2 3 2 3 2 2 5 2 2 4" xfId="10696"/>
    <cellStyle name="Normal 2 3 2 3 2 2 5 2 2 4 2" xfId="26992"/>
    <cellStyle name="Normal 2 3 2 3 2 2 5 2 2 5" xfId="18846"/>
    <cellStyle name="Normal 2 3 2 3 2 2 5 2 3" xfId="3823"/>
    <cellStyle name="Normal 2 3 2 3 2 2 5 2 3 2" xfId="11969"/>
    <cellStyle name="Normal 2 3 2 3 2 2 5 2 3 2 2" xfId="28265"/>
    <cellStyle name="Normal 2 3 2 3 2 2 5 2 3 3" xfId="20119"/>
    <cellStyle name="Normal 2 3 2 3 2 2 5 2 4" xfId="6439"/>
    <cellStyle name="Normal 2 3 2 3 2 2 5 2 4 2" xfId="14585"/>
    <cellStyle name="Normal 2 3 2 3 2 2 5 2 4 2 2" xfId="30881"/>
    <cellStyle name="Normal 2 3 2 3 2 2 5 2 4 3" xfId="22735"/>
    <cellStyle name="Normal 2 3 2 3 2 2 5 2 5" xfId="9286"/>
    <cellStyle name="Normal 2 3 2 3 2 2 5 2 5 2" xfId="25582"/>
    <cellStyle name="Normal 2 3 2 3 2 2 5 2 6" xfId="17436"/>
    <cellStyle name="Normal 2 3 2 3 2 2 5 3" xfId="1845"/>
    <cellStyle name="Normal 2 3 2 3 2 2 5 3 2" xfId="4432"/>
    <cellStyle name="Normal 2 3 2 3 2 2 5 3 2 2" xfId="12578"/>
    <cellStyle name="Normal 2 3 2 3 2 2 5 3 2 2 2" xfId="28874"/>
    <cellStyle name="Normal 2 3 2 3 2 2 5 3 2 3" xfId="20728"/>
    <cellStyle name="Normal 2 3 2 3 2 2 5 3 3" xfId="7144"/>
    <cellStyle name="Normal 2 3 2 3 2 2 5 3 3 2" xfId="15290"/>
    <cellStyle name="Normal 2 3 2 3 2 2 5 3 3 2 2" xfId="31586"/>
    <cellStyle name="Normal 2 3 2 3 2 2 5 3 3 3" xfId="23440"/>
    <cellStyle name="Normal 2 3 2 3 2 2 5 3 4" xfId="9991"/>
    <cellStyle name="Normal 2 3 2 3 2 2 5 3 4 2" xfId="26287"/>
    <cellStyle name="Normal 2 3 2 3 2 2 5 3 5" xfId="18141"/>
    <cellStyle name="Normal 2 3 2 3 2 2 5 4" xfId="3214"/>
    <cellStyle name="Normal 2 3 2 3 2 2 5 4 2" xfId="11360"/>
    <cellStyle name="Normal 2 3 2 3 2 2 5 4 2 2" xfId="27656"/>
    <cellStyle name="Normal 2 3 2 3 2 2 5 4 3" xfId="19510"/>
    <cellStyle name="Normal 2 3 2 3 2 2 5 5" xfId="5734"/>
    <cellStyle name="Normal 2 3 2 3 2 2 5 5 2" xfId="13880"/>
    <cellStyle name="Normal 2 3 2 3 2 2 5 5 2 2" xfId="30176"/>
    <cellStyle name="Normal 2 3 2 3 2 2 5 5 3" xfId="22030"/>
    <cellStyle name="Normal 2 3 2 3 2 2 5 6" xfId="8581"/>
    <cellStyle name="Normal 2 3 2 3 2 2 5 6 2" xfId="24877"/>
    <cellStyle name="Normal 2 3 2 3 2 2 5 7" xfId="16731"/>
    <cellStyle name="Normal 2 3 2 3 2 2 6" xfId="796"/>
    <cellStyle name="Normal 2 3 2 3 2 2 6 2" xfId="2206"/>
    <cellStyle name="Normal 2 3 2 3 2 2 6 2 2" xfId="4745"/>
    <cellStyle name="Normal 2 3 2 3 2 2 6 2 2 2" xfId="12891"/>
    <cellStyle name="Normal 2 3 2 3 2 2 6 2 2 2 2" xfId="29187"/>
    <cellStyle name="Normal 2 3 2 3 2 2 6 2 2 3" xfId="21041"/>
    <cellStyle name="Normal 2 3 2 3 2 2 6 2 3" xfId="7505"/>
    <cellStyle name="Normal 2 3 2 3 2 2 6 2 3 2" xfId="15651"/>
    <cellStyle name="Normal 2 3 2 3 2 2 6 2 3 2 2" xfId="31947"/>
    <cellStyle name="Normal 2 3 2 3 2 2 6 2 3 3" xfId="23801"/>
    <cellStyle name="Normal 2 3 2 3 2 2 6 2 4" xfId="10352"/>
    <cellStyle name="Normal 2 3 2 3 2 2 6 2 4 2" xfId="26648"/>
    <cellStyle name="Normal 2 3 2 3 2 2 6 2 5" xfId="18502"/>
    <cellStyle name="Normal 2 3 2 3 2 2 6 3" xfId="3527"/>
    <cellStyle name="Normal 2 3 2 3 2 2 6 3 2" xfId="11673"/>
    <cellStyle name="Normal 2 3 2 3 2 2 6 3 2 2" xfId="27969"/>
    <cellStyle name="Normal 2 3 2 3 2 2 6 3 3" xfId="19823"/>
    <cellStyle name="Normal 2 3 2 3 2 2 6 4" xfId="6095"/>
    <cellStyle name="Normal 2 3 2 3 2 2 6 4 2" xfId="14241"/>
    <cellStyle name="Normal 2 3 2 3 2 2 6 4 2 2" xfId="30537"/>
    <cellStyle name="Normal 2 3 2 3 2 2 6 4 3" xfId="22391"/>
    <cellStyle name="Normal 2 3 2 3 2 2 6 5" xfId="8942"/>
    <cellStyle name="Normal 2 3 2 3 2 2 6 5 2" xfId="25238"/>
    <cellStyle name="Normal 2 3 2 3 2 2 6 6" xfId="17092"/>
    <cellStyle name="Normal 2 3 2 3 2 2 7" xfId="1501"/>
    <cellStyle name="Normal 2 3 2 3 2 2 7 2" xfId="4136"/>
    <cellStyle name="Normal 2 3 2 3 2 2 7 2 2" xfId="12282"/>
    <cellStyle name="Normal 2 3 2 3 2 2 7 2 2 2" xfId="28578"/>
    <cellStyle name="Normal 2 3 2 3 2 2 7 2 3" xfId="20432"/>
    <cellStyle name="Normal 2 3 2 3 2 2 7 3" xfId="6800"/>
    <cellStyle name="Normal 2 3 2 3 2 2 7 3 2" xfId="14946"/>
    <cellStyle name="Normal 2 3 2 3 2 2 7 3 2 2" xfId="31242"/>
    <cellStyle name="Normal 2 3 2 3 2 2 7 3 3" xfId="23096"/>
    <cellStyle name="Normal 2 3 2 3 2 2 7 4" xfId="9647"/>
    <cellStyle name="Normal 2 3 2 3 2 2 7 4 2" xfId="25943"/>
    <cellStyle name="Normal 2 3 2 3 2 2 7 5" xfId="17797"/>
    <cellStyle name="Normal 2 3 2 3 2 2 8" xfId="2918"/>
    <cellStyle name="Normal 2 3 2 3 2 2 8 2" xfId="11064"/>
    <cellStyle name="Normal 2 3 2 3 2 2 8 2 2" xfId="27360"/>
    <cellStyle name="Normal 2 3 2 3 2 2 8 3" xfId="19214"/>
    <cellStyle name="Normal 2 3 2 3 2 2 9" xfId="5390"/>
    <cellStyle name="Normal 2 3 2 3 2 2 9 2" xfId="13536"/>
    <cellStyle name="Normal 2 3 2 3 2 2 9 2 2" xfId="29832"/>
    <cellStyle name="Normal 2 3 2 3 2 2 9 3" xfId="21686"/>
    <cellStyle name="Normal 2 3 2 3 2 3" xfId="136"/>
    <cellStyle name="Normal 2 3 2 3 2 3 2" xfId="480"/>
    <cellStyle name="Normal 2 3 2 3 2 3 2 2" xfId="1186"/>
    <cellStyle name="Normal 2 3 2 3 2 3 2 2 2" xfId="2596"/>
    <cellStyle name="Normal 2 3 2 3 2 3 2 2 2 2" xfId="5079"/>
    <cellStyle name="Normal 2 3 2 3 2 3 2 2 2 2 2" xfId="13225"/>
    <cellStyle name="Normal 2 3 2 3 2 3 2 2 2 2 2 2" xfId="29521"/>
    <cellStyle name="Normal 2 3 2 3 2 3 2 2 2 2 3" xfId="21375"/>
    <cellStyle name="Normal 2 3 2 3 2 3 2 2 2 3" xfId="7895"/>
    <cellStyle name="Normal 2 3 2 3 2 3 2 2 2 3 2" xfId="16041"/>
    <cellStyle name="Normal 2 3 2 3 2 3 2 2 2 3 2 2" xfId="32337"/>
    <cellStyle name="Normal 2 3 2 3 2 3 2 2 2 3 3" xfId="24191"/>
    <cellStyle name="Normal 2 3 2 3 2 3 2 2 2 4" xfId="10742"/>
    <cellStyle name="Normal 2 3 2 3 2 3 2 2 2 4 2" xfId="27038"/>
    <cellStyle name="Normal 2 3 2 3 2 3 2 2 2 5" xfId="18892"/>
    <cellStyle name="Normal 2 3 2 3 2 3 2 2 3" xfId="3861"/>
    <cellStyle name="Normal 2 3 2 3 2 3 2 2 3 2" xfId="12007"/>
    <cellStyle name="Normal 2 3 2 3 2 3 2 2 3 2 2" xfId="28303"/>
    <cellStyle name="Normal 2 3 2 3 2 3 2 2 3 3" xfId="20157"/>
    <cellStyle name="Normal 2 3 2 3 2 3 2 2 4" xfId="6485"/>
    <cellStyle name="Normal 2 3 2 3 2 3 2 2 4 2" xfId="14631"/>
    <cellStyle name="Normal 2 3 2 3 2 3 2 2 4 2 2" xfId="30927"/>
    <cellStyle name="Normal 2 3 2 3 2 3 2 2 4 3" xfId="22781"/>
    <cellStyle name="Normal 2 3 2 3 2 3 2 2 5" xfId="9332"/>
    <cellStyle name="Normal 2 3 2 3 2 3 2 2 5 2" xfId="25628"/>
    <cellStyle name="Normal 2 3 2 3 2 3 2 2 6" xfId="17482"/>
    <cellStyle name="Normal 2 3 2 3 2 3 2 3" xfId="1891"/>
    <cellStyle name="Normal 2 3 2 3 2 3 2 3 2" xfId="4470"/>
    <cellStyle name="Normal 2 3 2 3 2 3 2 3 2 2" xfId="12616"/>
    <cellStyle name="Normal 2 3 2 3 2 3 2 3 2 2 2" xfId="28912"/>
    <cellStyle name="Normal 2 3 2 3 2 3 2 3 2 3" xfId="20766"/>
    <cellStyle name="Normal 2 3 2 3 2 3 2 3 3" xfId="7190"/>
    <cellStyle name="Normal 2 3 2 3 2 3 2 3 3 2" xfId="15336"/>
    <cellStyle name="Normal 2 3 2 3 2 3 2 3 3 2 2" xfId="31632"/>
    <cellStyle name="Normal 2 3 2 3 2 3 2 3 3 3" xfId="23486"/>
    <cellStyle name="Normal 2 3 2 3 2 3 2 3 4" xfId="10037"/>
    <cellStyle name="Normal 2 3 2 3 2 3 2 3 4 2" xfId="26333"/>
    <cellStyle name="Normal 2 3 2 3 2 3 2 3 5" xfId="18187"/>
    <cellStyle name="Normal 2 3 2 3 2 3 2 4" xfId="3252"/>
    <cellStyle name="Normal 2 3 2 3 2 3 2 4 2" xfId="11398"/>
    <cellStyle name="Normal 2 3 2 3 2 3 2 4 2 2" xfId="27694"/>
    <cellStyle name="Normal 2 3 2 3 2 3 2 4 3" xfId="19548"/>
    <cellStyle name="Normal 2 3 2 3 2 3 2 5" xfId="5780"/>
    <cellStyle name="Normal 2 3 2 3 2 3 2 5 2" xfId="13926"/>
    <cellStyle name="Normal 2 3 2 3 2 3 2 5 2 2" xfId="30222"/>
    <cellStyle name="Normal 2 3 2 3 2 3 2 5 3" xfId="22076"/>
    <cellStyle name="Normal 2 3 2 3 2 3 2 6" xfId="8627"/>
    <cellStyle name="Normal 2 3 2 3 2 3 2 6 2" xfId="24923"/>
    <cellStyle name="Normal 2 3 2 3 2 3 2 7" xfId="16777"/>
    <cellStyle name="Normal 2 3 2 3 2 3 3" xfId="842"/>
    <cellStyle name="Normal 2 3 2 3 2 3 3 2" xfId="2252"/>
    <cellStyle name="Normal 2 3 2 3 2 3 3 2 2" xfId="4783"/>
    <cellStyle name="Normal 2 3 2 3 2 3 3 2 2 2" xfId="12929"/>
    <cellStyle name="Normal 2 3 2 3 2 3 3 2 2 2 2" xfId="29225"/>
    <cellStyle name="Normal 2 3 2 3 2 3 3 2 2 3" xfId="21079"/>
    <cellStyle name="Normal 2 3 2 3 2 3 3 2 3" xfId="7551"/>
    <cellStyle name="Normal 2 3 2 3 2 3 3 2 3 2" xfId="15697"/>
    <cellStyle name="Normal 2 3 2 3 2 3 3 2 3 2 2" xfId="31993"/>
    <cellStyle name="Normal 2 3 2 3 2 3 3 2 3 3" xfId="23847"/>
    <cellStyle name="Normal 2 3 2 3 2 3 3 2 4" xfId="10398"/>
    <cellStyle name="Normal 2 3 2 3 2 3 3 2 4 2" xfId="26694"/>
    <cellStyle name="Normal 2 3 2 3 2 3 3 2 5" xfId="18548"/>
    <cellStyle name="Normal 2 3 2 3 2 3 3 3" xfId="3565"/>
    <cellStyle name="Normal 2 3 2 3 2 3 3 3 2" xfId="11711"/>
    <cellStyle name="Normal 2 3 2 3 2 3 3 3 2 2" xfId="28007"/>
    <cellStyle name="Normal 2 3 2 3 2 3 3 3 3" xfId="19861"/>
    <cellStyle name="Normal 2 3 2 3 2 3 3 4" xfId="6141"/>
    <cellStyle name="Normal 2 3 2 3 2 3 3 4 2" xfId="14287"/>
    <cellStyle name="Normal 2 3 2 3 2 3 3 4 2 2" xfId="30583"/>
    <cellStyle name="Normal 2 3 2 3 2 3 3 4 3" xfId="22437"/>
    <cellStyle name="Normal 2 3 2 3 2 3 3 5" xfId="8988"/>
    <cellStyle name="Normal 2 3 2 3 2 3 3 5 2" xfId="25284"/>
    <cellStyle name="Normal 2 3 2 3 2 3 3 6" xfId="17138"/>
    <cellStyle name="Normal 2 3 2 3 2 3 4" xfId="1547"/>
    <cellStyle name="Normal 2 3 2 3 2 3 4 2" xfId="4174"/>
    <cellStyle name="Normal 2 3 2 3 2 3 4 2 2" xfId="12320"/>
    <cellStyle name="Normal 2 3 2 3 2 3 4 2 2 2" xfId="28616"/>
    <cellStyle name="Normal 2 3 2 3 2 3 4 2 3" xfId="20470"/>
    <cellStyle name="Normal 2 3 2 3 2 3 4 3" xfId="6846"/>
    <cellStyle name="Normal 2 3 2 3 2 3 4 3 2" xfId="14992"/>
    <cellStyle name="Normal 2 3 2 3 2 3 4 3 2 2" xfId="31288"/>
    <cellStyle name="Normal 2 3 2 3 2 3 4 3 3" xfId="23142"/>
    <cellStyle name="Normal 2 3 2 3 2 3 4 4" xfId="9693"/>
    <cellStyle name="Normal 2 3 2 3 2 3 4 4 2" xfId="25989"/>
    <cellStyle name="Normal 2 3 2 3 2 3 4 5" xfId="17843"/>
    <cellStyle name="Normal 2 3 2 3 2 3 5" xfId="2956"/>
    <cellStyle name="Normal 2 3 2 3 2 3 5 2" xfId="11102"/>
    <cellStyle name="Normal 2 3 2 3 2 3 5 2 2" xfId="27398"/>
    <cellStyle name="Normal 2 3 2 3 2 3 5 3" xfId="19252"/>
    <cellStyle name="Normal 2 3 2 3 2 3 6" xfId="5436"/>
    <cellStyle name="Normal 2 3 2 3 2 3 6 2" xfId="13582"/>
    <cellStyle name="Normal 2 3 2 3 2 3 6 2 2" xfId="29878"/>
    <cellStyle name="Normal 2 3 2 3 2 3 6 3" xfId="21732"/>
    <cellStyle name="Normal 2 3 2 3 2 3 7" xfId="8283"/>
    <cellStyle name="Normal 2 3 2 3 2 3 7 2" xfId="24579"/>
    <cellStyle name="Normal 2 3 2 3 2 3 8" xfId="16433"/>
    <cellStyle name="Normal 2 3 2 3 2 4" xfId="219"/>
    <cellStyle name="Normal 2 3 2 3 2 4 2" xfId="563"/>
    <cellStyle name="Normal 2 3 2 3 2 4 2 2" xfId="1269"/>
    <cellStyle name="Normal 2 3 2 3 2 4 2 2 2" xfId="2679"/>
    <cellStyle name="Normal 2 3 2 3 2 4 2 2 2 2" xfId="5153"/>
    <cellStyle name="Normal 2 3 2 3 2 4 2 2 2 2 2" xfId="13299"/>
    <cellStyle name="Normal 2 3 2 3 2 4 2 2 2 2 2 2" xfId="29595"/>
    <cellStyle name="Normal 2 3 2 3 2 4 2 2 2 2 3" xfId="21449"/>
    <cellStyle name="Normal 2 3 2 3 2 4 2 2 2 3" xfId="7978"/>
    <cellStyle name="Normal 2 3 2 3 2 4 2 2 2 3 2" xfId="16124"/>
    <cellStyle name="Normal 2 3 2 3 2 4 2 2 2 3 2 2" xfId="32420"/>
    <cellStyle name="Normal 2 3 2 3 2 4 2 2 2 3 3" xfId="24274"/>
    <cellStyle name="Normal 2 3 2 3 2 4 2 2 2 4" xfId="10825"/>
    <cellStyle name="Normal 2 3 2 3 2 4 2 2 2 4 2" xfId="27121"/>
    <cellStyle name="Normal 2 3 2 3 2 4 2 2 2 5" xfId="18975"/>
    <cellStyle name="Normal 2 3 2 3 2 4 2 2 3" xfId="3935"/>
    <cellStyle name="Normal 2 3 2 3 2 4 2 2 3 2" xfId="12081"/>
    <cellStyle name="Normal 2 3 2 3 2 4 2 2 3 2 2" xfId="28377"/>
    <cellStyle name="Normal 2 3 2 3 2 4 2 2 3 3" xfId="20231"/>
    <cellStyle name="Normal 2 3 2 3 2 4 2 2 4" xfId="6568"/>
    <cellStyle name="Normal 2 3 2 3 2 4 2 2 4 2" xfId="14714"/>
    <cellStyle name="Normal 2 3 2 3 2 4 2 2 4 2 2" xfId="31010"/>
    <cellStyle name="Normal 2 3 2 3 2 4 2 2 4 3" xfId="22864"/>
    <cellStyle name="Normal 2 3 2 3 2 4 2 2 5" xfId="9415"/>
    <cellStyle name="Normal 2 3 2 3 2 4 2 2 5 2" xfId="25711"/>
    <cellStyle name="Normal 2 3 2 3 2 4 2 2 6" xfId="17565"/>
    <cellStyle name="Normal 2 3 2 3 2 4 2 3" xfId="1974"/>
    <cellStyle name="Normal 2 3 2 3 2 4 2 3 2" xfId="4544"/>
    <cellStyle name="Normal 2 3 2 3 2 4 2 3 2 2" xfId="12690"/>
    <cellStyle name="Normal 2 3 2 3 2 4 2 3 2 2 2" xfId="28986"/>
    <cellStyle name="Normal 2 3 2 3 2 4 2 3 2 3" xfId="20840"/>
    <cellStyle name="Normal 2 3 2 3 2 4 2 3 3" xfId="7273"/>
    <cellStyle name="Normal 2 3 2 3 2 4 2 3 3 2" xfId="15419"/>
    <cellStyle name="Normal 2 3 2 3 2 4 2 3 3 2 2" xfId="31715"/>
    <cellStyle name="Normal 2 3 2 3 2 4 2 3 3 3" xfId="23569"/>
    <cellStyle name="Normal 2 3 2 3 2 4 2 3 4" xfId="10120"/>
    <cellStyle name="Normal 2 3 2 3 2 4 2 3 4 2" xfId="26416"/>
    <cellStyle name="Normal 2 3 2 3 2 4 2 3 5" xfId="18270"/>
    <cellStyle name="Normal 2 3 2 3 2 4 2 4" xfId="3326"/>
    <cellStyle name="Normal 2 3 2 3 2 4 2 4 2" xfId="11472"/>
    <cellStyle name="Normal 2 3 2 3 2 4 2 4 2 2" xfId="27768"/>
    <cellStyle name="Normal 2 3 2 3 2 4 2 4 3" xfId="19622"/>
    <cellStyle name="Normal 2 3 2 3 2 4 2 5" xfId="5863"/>
    <cellStyle name="Normal 2 3 2 3 2 4 2 5 2" xfId="14009"/>
    <cellStyle name="Normal 2 3 2 3 2 4 2 5 2 2" xfId="30305"/>
    <cellStyle name="Normal 2 3 2 3 2 4 2 5 3" xfId="22159"/>
    <cellStyle name="Normal 2 3 2 3 2 4 2 6" xfId="8710"/>
    <cellStyle name="Normal 2 3 2 3 2 4 2 6 2" xfId="25006"/>
    <cellStyle name="Normal 2 3 2 3 2 4 2 7" xfId="16860"/>
    <cellStyle name="Normal 2 3 2 3 2 4 3" xfId="925"/>
    <cellStyle name="Normal 2 3 2 3 2 4 3 2" xfId="2335"/>
    <cellStyle name="Normal 2 3 2 3 2 4 3 2 2" xfId="4857"/>
    <cellStyle name="Normal 2 3 2 3 2 4 3 2 2 2" xfId="13003"/>
    <cellStyle name="Normal 2 3 2 3 2 4 3 2 2 2 2" xfId="29299"/>
    <cellStyle name="Normal 2 3 2 3 2 4 3 2 2 3" xfId="21153"/>
    <cellStyle name="Normal 2 3 2 3 2 4 3 2 3" xfId="7634"/>
    <cellStyle name="Normal 2 3 2 3 2 4 3 2 3 2" xfId="15780"/>
    <cellStyle name="Normal 2 3 2 3 2 4 3 2 3 2 2" xfId="32076"/>
    <cellStyle name="Normal 2 3 2 3 2 4 3 2 3 3" xfId="23930"/>
    <cellStyle name="Normal 2 3 2 3 2 4 3 2 4" xfId="10481"/>
    <cellStyle name="Normal 2 3 2 3 2 4 3 2 4 2" xfId="26777"/>
    <cellStyle name="Normal 2 3 2 3 2 4 3 2 5" xfId="18631"/>
    <cellStyle name="Normal 2 3 2 3 2 4 3 3" xfId="3639"/>
    <cellStyle name="Normal 2 3 2 3 2 4 3 3 2" xfId="11785"/>
    <cellStyle name="Normal 2 3 2 3 2 4 3 3 2 2" xfId="28081"/>
    <cellStyle name="Normal 2 3 2 3 2 4 3 3 3" xfId="19935"/>
    <cellStyle name="Normal 2 3 2 3 2 4 3 4" xfId="6224"/>
    <cellStyle name="Normal 2 3 2 3 2 4 3 4 2" xfId="14370"/>
    <cellStyle name="Normal 2 3 2 3 2 4 3 4 2 2" xfId="30666"/>
    <cellStyle name="Normal 2 3 2 3 2 4 3 4 3" xfId="22520"/>
    <cellStyle name="Normal 2 3 2 3 2 4 3 5" xfId="9071"/>
    <cellStyle name="Normal 2 3 2 3 2 4 3 5 2" xfId="25367"/>
    <cellStyle name="Normal 2 3 2 3 2 4 3 6" xfId="17221"/>
    <cellStyle name="Normal 2 3 2 3 2 4 4" xfId="1630"/>
    <cellStyle name="Normal 2 3 2 3 2 4 4 2" xfId="4248"/>
    <cellStyle name="Normal 2 3 2 3 2 4 4 2 2" xfId="12394"/>
    <cellStyle name="Normal 2 3 2 3 2 4 4 2 2 2" xfId="28690"/>
    <cellStyle name="Normal 2 3 2 3 2 4 4 2 3" xfId="20544"/>
    <cellStyle name="Normal 2 3 2 3 2 4 4 3" xfId="6929"/>
    <cellStyle name="Normal 2 3 2 3 2 4 4 3 2" xfId="15075"/>
    <cellStyle name="Normal 2 3 2 3 2 4 4 3 2 2" xfId="31371"/>
    <cellStyle name="Normal 2 3 2 3 2 4 4 3 3" xfId="23225"/>
    <cellStyle name="Normal 2 3 2 3 2 4 4 4" xfId="9776"/>
    <cellStyle name="Normal 2 3 2 3 2 4 4 4 2" xfId="26072"/>
    <cellStyle name="Normal 2 3 2 3 2 4 4 5" xfId="17926"/>
    <cellStyle name="Normal 2 3 2 3 2 4 5" xfId="3030"/>
    <cellStyle name="Normal 2 3 2 3 2 4 5 2" xfId="11176"/>
    <cellStyle name="Normal 2 3 2 3 2 4 5 2 2" xfId="27472"/>
    <cellStyle name="Normal 2 3 2 3 2 4 5 3" xfId="19326"/>
    <cellStyle name="Normal 2 3 2 3 2 4 6" xfId="5519"/>
    <cellStyle name="Normal 2 3 2 3 2 4 6 2" xfId="13665"/>
    <cellStyle name="Normal 2 3 2 3 2 4 6 2 2" xfId="29961"/>
    <cellStyle name="Normal 2 3 2 3 2 4 6 3" xfId="21815"/>
    <cellStyle name="Normal 2 3 2 3 2 4 7" xfId="8366"/>
    <cellStyle name="Normal 2 3 2 3 2 4 7 2" xfId="24662"/>
    <cellStyle name="Normal 2 3 2 3 2 4 8" xfId="16516"/>
    <cellStyle name="Normal 2 3 2 3 2 5" xfId="300"/>
    <cellStyle name="Normal 2 3 2 3 2 5 2" xfId="644"/>
    <cellStyle name="Normal 2 3 2 3 2 5 2 2" xfId="1350"/>
    <cellStyle name="Normal 2 3 2 3 2 5 2 2 2" xfId="2760"/>
    <cellStyle name="Normal 2 3 2 3 2 5 2 2 2 2" xfId="5227"/>
    <cellStyle name="Normal 2 3 2 3 2 5 2 2 2 2 2" xfId="13373"/>
    <cellStyle name="Normal 2 3 2 3 2 5 2 2 2 2 2 2" xfId="29669"/>
    <cellStyle name="Normal 2 3 2 3 2 5 2 2 2 2 3" xfId="21523"/>
    <cellStyle name="Normal 2 3 2 3 2 5 2 2 2 3" xfId="8059"/>
    <cellStyle name="Normal 2 3 2 3 2 5 2 2 2 3 2" xfId="16205"/>
    <cellStyle name="Normal 2 3 2 3 2 5 2 2 2 3 2 2" xfId="32501"/>
    <cellStyle name="Normal 2 3 2 3 2 5 2 2 2 3 3" xfId="24355"/>
    <cellStyle name="Normal 2 3 2 3 2 5 2 2 2 4" xfId="10906"/>
    <cellStyle name="Normal 2 3 2 3 2 5 2 2 2 4 2" xfId="27202"/>
    <cellStyle name="Normal 2 3 2 3 2 5 2 2 2 5" xfId="19056"/>
    <cellStyle name="Normal 2 3 2 3 2 5 2 2 3" xfId="4009"/>
    <cellStyle name="Normal 2 3 2 3 2 5 2 2 3 2" xfId="12155"/>
    <cellStyle name="Normal 2 3 2 3 2 5 2 2 3 2 2" xfId="28451"/>
    <cellStyle name="Normal 2 3 2 3 2 5 2 2 3 3" xfId="20305"/>
    <cellStyle name="Normal 2 3 2 3 2 5 2 2 4" xfId="6649"/>
    <cellStyle name="Normal 2 3 2 3 2 5 2 2 4 2" xfId="14795"/>
    <cellStyle name="Normal 2 3 2 3 2 5 2 2 4 2 2" xfId="31091"/>
    <cellStyle name="Normal 2 3 2 3 2 5 2 2 4 3" xfId="22945"/>
    <cellStyle name="Normal 2 3 2 3 2 5 2 2 5" xfId="9496"/>
    <cellStyle name="Normal 2 3 2 3 2 5 2 2 5 2" xfId="25792"/>
    <cellStyle name="Normal 2 3 2 3 2 5 2 2 6" xfId="17646"/>
    <cellStyle name="Normal 2 3 2 3 2 5 2 3" xfId="2055"/>
    <cellStyle name="Normal 2 3 2 3 2 5 2 3 2" xfId="4618"/>
    <cellStyle name="Normal 2 3 2 3 2 5 2 3 2 2" xfId="12764"/>
    <cellStyle name="Normal 2 3 2 3 2 5 2 3 2 2 2" xfId="29060"/>
    <cellStyle name="Normal 2 3 2 3 2 5 2 3 2 3" xfId="20914"/>
    <cellStyle name="Normal 2 3 2 3 2 5 2 3 3" xfId="7354"/>
    <cellStyle name="Normal 2 3 2 3 2 5 2 3 3 2" xfId="15500"/>
    <cellStyle name="Normal 2 3 2 3 2 5 2 3 3 2 2" xfId="31796"/>
    <cellStyle name="Normal 2 3 2 3 2 5 2 3 3 3" xfId="23650"/>
    <cellStyle name="Normal 2 3 2 3 2 5 2 3 4" xfId="10201"/>
    <cellStyle name="Normal 2 3 2 3 2 5 2 3 4 2" xfId="26497"/>
    <cellStyle name="Normal 2 3 2 3 2 5 2 3 5" xfId="18351"/>
    <cellStyle name="Normal 2 3 2 3 2 5 2 4" xfId="3400"/>
    <cellStyle name="Normal 2 3 2 3 2 5 2 4 2" xfId="11546"/>
    <cellStyle name="Normal 2 3 2 3 2 5 2 4 2 2" xfId="27842"/>
    <cellStyle name="Normal 2 3 2 3 2 5 2 4 3" xfId="19696"/>
    <cellStyle name="Normal 2 3 2 3 2 5 2 5" xfId="5944"/>
    <cellStyle name="Normal 2 3 2 3 2 5 2 5 2" xfId="14090"/>
    <cellStyle name="Normal 2 3 2 3 2 5 2 5 2 2" xfId="30386"/>
    <cellStyle name="Normal 2 3 2 3 2 5 2 5 3" xfId="22240"/>
    <cellStyle name="Normal 2 3 2 3 2 5 2 6" xfId="8791"/>
    <cellStyle name="Normal 2 3 2 3 2 5 2 6 2" xfId="25087"/>
    <cellStyle name="Normal 2 3 2 3 2 5 2 7" xfId="16941"/>
    <cellStyle name="Normal 2 3 2 3 2 5 3" xfId="1006"/>
    <cellStyle name="Normal 2 3 2 3 2 5 3 2" xfId="2416"/>
    <cellStyle name="Normal 2 3 2 3 2 5 3 2 2" xfId="4931"/>
    <cellStyle name="Normal 2 3 2 3 2 5 3 2 2 2" xfId="13077"/>
    <cellStyle name="Normal 2 3 2 3 2 5 3 2 2 2 2" xfId="29373"/>
    <cellStyle name="Normal 2 3 2 3 2 5 3 2 2 3" xfId="21227"/>
    <cellStyle name="Normal 2 3 2 3 2 5 3 2 3" xfId="7715"/>
    <cellStyle name="Normal 2 3 2 3 2 5 3 2 3 2" xfId="15861"/>
    <cellStyle name="Normal 2 3 2 3 2 5 3 2 3 2 2" xfId="32157"/>
    <cellStyle name="Normal 2 3 2 3 2 5 3 2 3 3" xfId="24011"/>
    <cellStyle name="Normal 2 3 2 3 2 5 3 2 4" xfId="10562"/>
    <cellStyle name="Normal 2 3 2 3 2 5 3 2 4 2" xfId="26858"/>
    <cellStyle name="Normal 2 3 2 3 2 5 3 2 5" xfId="18712"/>
    <cellStyle name="Normal 2 3 2 3 2 5 3 3" xfId="3713"/>
    <cellStyle name="Normal 2 3 2 3 2 5 3 3 2" xfId="11859"/>
    <cellStyle name="Normal 2 3 2 3 2 5 3 3 2 2" xfId="28155"/>
    <cellStyle name="Normal 2 3 2 3 2 5 3 3 3" xfId="20009"/>
    <cellStyle name="Normal 2 3 2 3 2 5 3 4" xfId="6305"/>
    <cellStyle name="Normal 2 3 2 3 2 5 3 4 2" xfId="14451"/>
    <cellStyle name="Normal 2 3 2 3 2 5 3 4 2 2" xfId="30747"/>
    <cellStyle name="Normal 2 3 2 3 2 5 3 4 3" xfId="22601"/>
    <cellStyle name="Normal 2 3 2 3 2 5 3 5" xfId="9152"/>
    <cellStyle name="Normal 2 3 2 3 2 5 3 5 2" xfId="25448"/>
    <cellStyle name="Normal 2 3 2 3 2 5 3 6" xfId="17302"/>
    <cellStyle name="Normal 2 3 2 3 2 5 4" xfId="1711"/>
    <cellStyle name="Normal 2 3 2 3 2 5 4 2" xfId="4322"/>
    <cellStyle name="Normal 2 3 2 3 2 5 4 2 2" xfId="12468"/>
    <cellStyle name="Normal 2 3 2 3 2 5 4 2 2 2" xfId="28764"/>
    <cellStyle name="Normal 2 3 2 3 2 5 4 2 3" xfId="20618"/>
    <cellStyle name="Normal 2 3 2 3 2 5 4 3" xfId="7010"/>
    <cellStyle name="Normal 2 3 2 3 2 5 4 3 2" xfId="15156"/>
    <cellStyle name="Normal 2 3 2 3 2 5 4 3 2 2" xfId="31452"/>
    <cellStyle name="Normal 2 3 2 3 2 5 4 3 3" xfId="23306"/>
    <cellStyle name="Normal 2 3 2 3 2 5 4 4" xfId="9857"/>
    <cellStyle name="Normal 2 3 2 3 2 5 4 4 2" xfId="26153"/>
    <cellStyle name="Normal 2 3 2 3 2 5 4 5" xfId="18007"/>
    <cellStyle name="Normal 2 3 2 3 2 5 5" xfId="3104"/>
    <cellStyle name="Normal 2 3 2 3 2 5 5 2" xfId="11250"/>
    <cellStyle name="Normal 2 3 2 3 2 5 5 2 2" xfId="27546"/>
    <cellStyle name="Normal 2 3 2 3 2 5 5 3" xfId="19400"/>
    <cellStyle name="Normal 2 3 2 3 2 5 6" xfId="5600"/>
    <cellStyle name="Normal 2 3 2 3 2 5 6 2" xfId="13746"/>
    <cellStyle name="Normal 2 3 2 3 2 5 6 2 2" xfId="30042"/>
    <cellStyle name="Normal 2 3 2 3 2 5 6 3" xfId="21896"/>
    <cellStyle name="Normal 2 3 2 3 2 5 7" xfId="8447"/>
    <cellStyle name="Normal 2 3 2 3 2 5 7 2" xfId="24743"/>
    <cellStyle name="Normal 2 3 2 3 2 5 8" xfId="16597"/>
    <cellStyle name="Normal 2 3 2 3 2 6" xfId="390"/>
    <cellStyle name="Normal 2 3 2 3 2 6 2" xfId="1096"/>
    <cellStyle name="Normal 2 3 2 3 2 6 2 2" xfId="2506"/>
    <cellStyle name="Normal 2 3 2 3 2 6 2 2 2" xfId="5005"/>
    <cellStyle name="Normal 2 3 2 3 2 6 2 2 2 2" xfId="13151"/>
    <cellStyle name="Normal 2 3 2 3 2 6 2 2 2 2 2" xfId="29447"/>
    <cellStyle name="Normal 2 3 2 3 2 6 2 2 2 3" xfId="21301"/>
    <cellStyle name="Normal 2 3 2 3 2 6 2 2 3" xfId="7805"/>
    <cellStyle name="Normal 2 3 2 3 2 6 2 2 3 2" xfId="15951"/>
    <cellStyle name="Normal 2 3 2 3 2 6 2 2 3 2 2" xfId="32247"/>
    <cellStyle name="Normal 2 3 2 3 2 6 2 2 3 3" xfId="24101"/>
    <cellStyle name="Normal 2 3 2 3 2 6 2 2 4" xfId="10652"/>
    <cellStyle name="Normal 2 3 2 3 2 6 2 2 4 2" xfId="26948"/>
    <cellStyle name="Normal 2 3 2 3 2 6 2 2 5" xfId="18802"/>
    <cellStyle name="Normal 2 3 2 3 2 6 2 3" xfId="3787"/>
    <cellStyle name="Normal 2 3 2 3 2 6 2 3 2" xfId="11933"/>
    <cellStyle name="Normal 2 3 2 3 2 6 2 3 2 2" xfId="28229"/>
    <cellStyle name="Normal 2 3 2 3 2 6 2 3 3" xfId="20083"/>
    <cellStyle name="Normal 2 3 2 3 2 6 2 4" xfId="6395"/>
    <cellStyle name="Normal 2 3 2 3 2 6 2 4 2" xfId="14541"/>
    <cellStyle name="Normal 2 3 2 3 2 6 2 4 2 2" xfId="30837"/>
    <cellStyle name="Normal 2 3 2 3 2 6 2 4 3" xfId="22691"/>
    <cellStyle name="Normal 2 3 2 3 2 6 2 5" xfId="9242"/>
    <cellStyle name="Normal 2 3 2 3 2 6 2 5 2" xfId="25538"/>
    <cellStyle name="Normal 2 3 2 3 2 6 2 6" xfId="17392"/>
    <cellStyle name="Normal 2 3 2 3 2 6 3" xfId="1801"/>
    <cellStyle name="Normal 2 3 2 3 2 6 3 2" xfId="4396"/>
    <cellStyle name="Normal 2 3 2 3 2 6 3 2 2" xfId="12542"/>
    <cellStyle name="Normal 2 3 2 3 2 6 3 2 2 2" xfId="28838"/>
    <cellStyle name="Normal 2 3 2 3 2 6 3 2 3" xfId="20692"/>
    <cellStyle name="Normal 2 3 2 3 2 6 3 3" xfId="7100"/>
    <cellStyle name="Normal 2 3 2 3 2 6 3 3 2" xfId="15246"/>
    <cellStyle name="Normal 2 3 2 3 2 6 3 3 2 2" xfId="31542"/>
    <cellStyle name="Normal 2 3 2 3 2 6 3 3 3" xfId="23396"/>
    <cellStyle name="Normal 2 3 2 3 2 6 3 4" xfId="9947"/>
    <cellStyle name="Normal 2 3 2 3 2 6 3 4 2" xfId="26243"/>
    <cellStyle name="Normal 2 3 2 3 2 6 3 5" xfId="18097"/>
    <cellStyle name="Normal 2 3 2 3 2 6 4" xfId="3178"/>
    <cellStyle name="Normal 2 3 2 3 2 6 4 2" xfId="11324"/>
    <cellStyle name="Normal 2 3 2 3 2 6 4 2 2" xfId="27620"/>
    <cellStyle name="Normal 2 3 2 3 2 6 4 3" xfId="19474"/>
    <cellStyle name="Normal 2 3 2 3 2 6 5" xfId="5690"/>
    <cellStyle name="Normal 2 3 2 3 2 6 5 2" xfId="13836"/>
    <cellStyle name="Normal 2 3 2 3 2 6 5 2 2" xfId="30132"/>
    <cellStyle name="Normal 2 3 2 3 2 6 5 3" xfId="21986"/>
    <cellStyle name="Normal 2 3 2 3 2 6 6" xfId="8537"/>
    <cellStyle name="Normal 2 3 2 3 2 6 6 2" xfId="24833"/>
    <cellStyle name="Normal 2 3 2 3 2 6 7" xfId="16687"/>
    <cellStyle name="Normal 2 3 2 3 2 7" xfId="752"/>
    <cellStyle name="Normal 2 3 2 3 2 7 2" xfId="2162"/>
    <cellStyle name="Normal 2 3 2 3 2 7 2 2" xfId="4709"/>
    <cellStyle name="Normal 2 3 2 3 2 7 2 2 2" xfId="12855"/>
    <cellStyle name="Normal 2 3 2 3 2 7 2 2 2 2" xfId="29151"/>
    <cellStyle name="Normal 2 3 2 3 2 7 2 2 3" xfId="21005"/>
    <cellStyle name="Normal 2 3 2 3 2 7 2 3" xfId="7461"/>
    <cellStyle name="Normal 2 3 2 3 2 7 2 3 2" xfId="15607"/>
    <cellStyle name="Normal 2 3 2 3 2 7 2 3 2 2" xfId="31903"/>
    <cellStyle name="Normal 2 3 2 3 2 7 2 3 3" xfId="23757"/>
    <cellStyle name="Normal 2 3 2 3 2 7 2 4" xfId="10308"/>
    <cellStyle name="Normal 2 3 2 3 2 7 2 4 2" xfId="26604"/>
    <cellStyle name="Normal 2 3 2 3 2 7 2 5" xfId="18458"/>
    <cellStyle name="Normal 2 3 2 3 2 7 3" xfId="3491"/>
    <cellStyle name="Normal 2 3 2 3 2 7 3 2" xfId="11637"/>
    <cellStyle name="Normal 2 3 2 3 2 7 3 2 2" xfId="27933"/>
    <cellStyle name="Normal 2 3 2 3 2 7 3 3" xfId="19787"/>
    <cellStyle name="Normal 2 3 2 3 2 7 4" xfId="6051"/>
    <cellStyle name="Normal 2 3 2 3 2 7 4 2" xfId="14197"/>
    <cellStyle name="Normal 2 3 2 3 2 7 4 2 2" xfId="30493"/>
    <cellStyle name="Normal 2 3 2 3 2 7 4 3" xfId="22347"/>
    <cellStyle name="Normal 2 3 2 3 2 7 5" xfId="8898"/>
    <cellStyle name="Normal 2 3 2 3 2 7 5 2" xfId="25194"/>
    <cellStyle name="Normal 2 3 2 3 2 7 6" xfId="17048"/>
    <cellStyle name="Normal 2 3 2 3 2 8" xfId="1457"/>
    <cellStyle name="Normal 2 3 2 3 2 8 2" xfId="4100"/>
    <cellStyle name="Normal 2 3 2 3 2 8 2 2" xfId="12246"/>
    <cellStyle name="Normal 2 3 2 3 2 8 2 2 2" xfId="28542"/>
    <cellStyle name="Normal 2 3 2 3 2 8 2 3" xfId="20396"/>
    <cellStyle name="Normal 2 3 2 3 2 8 3" xfId="6756"/>
    <cellStyle name="Normal 2 3 2 3 2 8 3 2" xfId="14902"/>
    <cellStyle name="Normal 2 3 2 3 2 8 3 2 2" xfId="31198"/>
    <cellStyle name="Normal 2 3 2 3 2 8 3 3" xfId="23052"/>
    <cellStyle name="Normal 2 3 2 3 2 8 4" xfId="9603"/>
    <cellStyle name="Normal 2 3 2 3 2 8 4 2" xfId="25899"/>
    <cellStyle name="Normal 2 3 2 3 2 8 5" xfId="17753"/>
    <cellStyle name="Normal 2 3 2 3 2 9" xfId="2882"/>
    <cellStyle name="Normal 2 3 2 3 2 9 2" xfId="11028"/>
    <cellStyle name="Normal 2 3 2 3 2 9 2 2" xfId="27324"/>
    <cellStyle name="Normal 2 3 2 3 2 9 3" xfId="19178"/>
    <cellStyle name="Normal 2 3 2 3 3" xfId="68"/>
    <cellStyle name="Normal 2 3 2 3 3 10" xfId="8215"/>
    <cellStyle name="Normal 2 3 2 3 3 10 2" xfId="24511"/>
    <cellStyle name="Normal 2 3 2 3 3 11" xfId="16365"/>
    <cellStyle name="Normal 2 3 2 3 3 2" xfId="158"/>
    <cellStyle name="Normal 2 3 2 3 3 2 2" xfId="502"/>
    <cellStyle name="Normal 2 3 2 3 3 2 2 2" xfId="1208"/>
    <cellStyle name="Normal 2 3 2 3 3 2 2 2 2" xfId="2618"/>
    <cellStyle name="Normal 2 3 2 3 3 2 2 2 2 2" xfId="5097"/>
    <cellStyle name="Normal 2 3 2 3 3 2 2 2 2 2 2" xfId="13243"/>
    <cellStyle name="Normal 2 3 2 3 3 2 2 2 2 2 2 2" xfId="29539"/>
    <cellStyle name="Normal 2 3 2 3 3 2 2 2 2 2 3" xfId="21393"/>
    <cellStyle name="Normal 2 3 2 3 3 2 2 2 2 3" xfId="7917"/>
    <cellStyle name="Normal 2 3 2 3 3 2 2 2 2 3 2" xfId="16063"/>
    <cellStyle name="Normal 2 3 2 3 3 2 2 2 2 3 2 2" xfId="32359"/>
    <cellStyle name="Normal 2 3 2 3 3 2 2 2 2 3 3" xfId="24213"/>
    <cellStyle name="Normal 2 3 2 3 3 2 2 2 2 4" xfId="10764"/>
    <cellStyle name="Normal 2 3 2 3 3 2 2 2 2 4 2" xfId="27060"/>
    <cellStyle name="Normal 2 3 2 3 3 2 2 2 2 5" xfId="18914"/>
    <cellStyle name="Normal 2 3 2 3 3 2 2 2 3" xfId="3879"/>
    <cellStyle name="Normal 2 3 2 3 3 2 2 2 3 2" xfId="12025"/>
    <cellStyle name="Normal 2 3 2 3 3 2 2 2 3 2 2" xfId="28321"/>
    <cellStyle name="Normal 2 3 2 3 3 2 2 2 3 3" xfId="20175"/>
    <cellStyle name="Normal 2 3 2 3 3 2 2 2 4" xfId="6507"/>
    <cellStyle name="Normal 2 3 2 3 3 2 2 2 4 2" xfId="14653"/>
    <cellStyle name="Normal 2 3 2 3 3 2 2 2 4 2 2" xfId="30949"/>
    <cellStyle name="Normal 2 3 2 3 3 2 2 2 4 3" xfId="22803"/>
    <cellStyle name="Normal 2 3 2 3 3 2 2 2 5" xfId="9354"/>
    <cellStyle name="Normal 2 3 2 3 3 2 2 2 5 2" xfId="25650"/>
    <cellStyle name="Normal 2 3 2 3 3 2 2 2 6" xfId="17504"/>
    <cellStyle name="Normal 2 3 2 3 3 2 2 3" xfId="1913"/>
    <cellStyle name="Normal 2 3 2 3 3 2 2 3 2" xfId="4488"/>
    <cellStyle name="Normal 2 3 2 3 3 2 2 3 2 2" xfId="12634"/>
    <cellStyle name="Normal 2 3 2 3 3 2 2 3 2 2 2" xfId="28930"/>
    <cellStyle name="Normal 2 3 2 3 3 2 2 3 2 3" xfId="20784"/>
    <cellStyle name="Normal 2 3 2 3 3 2 2 3 3" xfId="7212"/>
    <cellStyle name="Normal 2 3 2 3 3 2 2 3 3 2" xfId="15358"/>
    <cellStyle name="Normal 2 3 2 3 3 2 2 3 3 2 2" xfId="31654"/>
    <cellStyle name="Normal 2 3 2 3 3 2 2 3 3 3" xfId="23508"/>
    <cellStyle name="Normal 2 3 2 3 3 2 2 3 4" xfId="10059"/>
    <cellStyle name="Normal 2 3 2 3 3 2 2 3 4 2" xfId="26355"/>
    <cellStyle name="Normal 2 3 2 3 3 2 2 3 5" xfId="18209"/>
    <cellStyle name="Normal 2 3 2 3 3 2 2 4" xfId="3270"/>
    <cellStyle name="Normal 2 3 2 3 3 2 2 4 2" xfId="11416"/>
    <cellStyle name="Normal 2 3 2 3 3 2 2 4 2 2" xfId="27712"/>
    <cellStyle name="Normal 2 3 2 3 3 2 2 4 3" xfId="19566"/>
    <cellStyle name="Normal 2 3 2 3 3 2 2 5" xfId="5802"/>
    <cellStyle name="Normal 2 3 2 3 3 2 2 5 2" xfId="13948"/>
    <cellStyle name="Normal 2 3 2 3 3 2 2 5 2 2" xfId="30244"/>
    <cellStyle name="Normal 2 3 2 3 3 2 2 5 3" xfId="22098"/>
    <cellStyle name="Normal 2 3 2 3 3 2 2 6" xfId="8649"/>
    <cellStyle name="Normal 2 3 2 3 3 2 2 6 2" xfId="24945"/>
    <cellStyle name="Normal 2 3 2 3 3 2 2 7" xfId="16799"/>
    <cellStyle name="Normal 2 3 2 3 3 2 3" xfId="864"/>
    <cellStyle name="Normal 2 3 2 3 3 2 3 2" xfId="2274"/>
    <cellStyle name="Normal 2 3 2 3 3 2 3 2 2" xfId="4801"/>
    <cellStyle name="Normal 2 3 2 3 3 2 3 2 2 2" xfId="12947"/>
    <cellStyle name="Normal 2 3 2 3 3 2 3 2 2 2 2" xfId="29243"/>
    <cellStyle name="Normal 2 3 2 3 3 2 3 2 2 3" xfId="21097"/>
    <cellStyle name="Normal 2 3 2 3 3 2 3 2 3" xfId="7573"/>
    <cellStyle name="Normal 2 3 2 3 3 2 3 2 3 2" xfId="15719"/>
    <cellStyle name="Normal 2 3 2 3 3 2 3 2 3 2 2" xfId="32015"/>
    <cellStyle name="Normal 2 3 2 3 3 2 3 2 3 3" xfId="23869"/>
    <cellStyle name="Normal 2 3 2 3 3 2 3 2 4" xfId="10420"/>
    <cellStyle name="Normal 2 3 2 3 3 2 3 2 4 2" xfId="26716"/>
    <cellStyle name="Normal 2 3 2 3 3 2 3 2 5" xfId="18570"/>
    <cellStyle name="Normal 2 3 2 3 3 2 3 3" xfId="3583"/>
    <cellStyle name="Normal 2 3 2 3 3 2 3 3 2" xfId="11729"/>
    <cellStyle name="Normal 2 3 2 3 3 2 3 3 2 2" xfId="28025"/>
    <cellStyle name="Normal 2 3 2 3 3 2 3 3 3" xfId="19879"/>
    <cellStyle name="Normal 2 3 2 3 3 2 3 4" xfId="6163"/>
    <cellStyle name="Normal 2 3 2 3 3 2 3 4 2" xfId="14309"/>
    <cellStyle name="Normal 2 3 2 3 3 2 3 4 2 2" xfId="30605"/>
    <cellStyle name="Normal 2 3 2 3 3 2 3 4 3" xfId="22459"/>
    <cellStyle name="Normal 2 3 2 3 3 2 3 5" xfId="9010"/>
    <cellStyle name="Normal 2 3 2 3 3 2 3 5 2" xfId="25306"/>
    <cellStyle name="Normal 2 3 2 3 3 2 3 6" xfId="17160"/>
    <cellStyle name="Normal 2 3 2 3 3 2 4" xfId="1569"/>
    <cellStyle name="Normal 2 3 2 3 3 2 4 2" xfId="4192"/>
    <cellStyle name="Normal 2 3 2 3 3 2 4 2 2" xfId="12338"/>
    <cellStyle name="Normal 2 3 2 3 3 2 4 2 2 2" xfId="28634"/>
    <cellStyle name="Normal 2 3 2 3 3 2 4 2 3" xfId="20488"/>
    <cellStyle name="Normal 2 3 2 3 3 2 4 3" xfId="6868"/>
    <cellStyle name="Normal 2 3 2 3 3 2 4 3 2" xfId="15014"/>
    <cellStyle name="Normal 2 3 2 3 3 2 4 3 2 2" xfId="31310"/>
    <cellStyle name="Normal 2 3 2 3 3 2 4 3 3" xfId="23164"/>
    <cellStyle name="Normal 2 3 2 3 3 2 4 4" xfId="9715"/>
    <cellStyle name="Normal 2 3 2 3 3 2 4 4 2" xfId="26011"/>
    <cellStyle name="Normal 2 3 2 3 3 2 4 5" xfId="17865"/>
    <cellStyle name="Normal 2 3 2 3 3 2 5" xfId="2974"/>
    <cellStyle name="Normal 2 3 2 3 3 2 5 2" xfId="11120"/>
    <cellStyle name="Normal 2 3 2 3 3 2 5 2 2" xfId="27416"/>
    <cellStyle name="Normal 2 3 2 3 3 2 5 3" xfId="19270"/>
    <cellStyle name="Normal 2 3 2 3 3 2 6" xfId="5458"/>
    <cellStyle name="Normal 2 3 2 3 3 2 6 2" xfId="13604"/>
    <cellStyle name="Normal 2 3 2 3 3 2 6 2 2" xfId="29900"/>
    <cellStyle name="Normal 2 3 2 3 3 2 6 3" xfId="21754"/>
    <cellStyle name="Normal 2 3 2 3 3 2 7" xfId="8305"/>
    <cellStyle name="Normal 2 3 2 3 3 2 7 2" xfId="24601"/>
    <cellStyle name="Normal 2 3 2 3 3 2 8" xfId="16455"/>
    <cellStyle name="Normal 2 3 2 3 3 3" xfId="237"/>
    <cellStyle name="Normal 2 3 2 3 3 3 2" xfId="581"/>
    <cellStyle name="Normal 2 3 2 3 3 3 2 2" xfId="1287"/>
    <cellStyle name="Normal 2 3 2 3 3 3 2 2 2" xfId="2697"/>
    <cellStyle name="Normal 2 3 2 3 3 3 2 2 2 2" xfId="5171"/>
    <cellStyle name="Normal 2 3 2 3 3 3 2 2 2 2 2" xfId="13317"/>
    <cellStyle name="Normal 2 3 2 3 3 3 2 2 2 2 2 2" xfId="29613"/>
    <cellStyle name="Normal 2 3 2 3 3 3 2 2 2 2 3" xfId="21467"/>
    <cellStyle name="Normal 2 3 2 3 3 3 2 2 2 3" xfId="7996"/>
    <cellStyle name="Normal 2 3 2 3 3 3 2 2 2 3 2" xfId="16142"/>
    <cellStyle name="Normal 2 3 2 3 3 3 2 2 2 3 2 2" xfId="32438"/>
    <cellStyle name="Normal 2 3 2 3 3 3 2 2 2 3 3" xfId="24292"/>
    <cellStyle name="Normal 2 3 2 3 3 3 2 2 2 4" xfId="10843"/>
    <cellStyle name="Normal 2 3 2 3 3 3 2 2 2 4 2" xfId="27139"/>
    <cellStyle name="Normal 2 3 2 3 3 3 2 2 2 5" xfId="18993"/>
    <cellStyle name="Normal 2 3 2 3 3 3 2 2 3" xfId="3953"/>
    <cellStyle name="Normal 2 3 2 3 3 3 2 2 3 2" xfId="12099"/>
    <cellStyle name="Normal 2 3 2 3 3 3 2 2 3 2 2" xfId="28395"/>
    <cellStyle name="Normal 2 3 2 3 3 3 2 2 3 3" xfId="20249"/>
    <cellStyle name="Normal 2 3 2 3 3 3 2 2 4" xfId="6586"/>
    <cellStyle name="Normal 2 3 2 3 3 3 2 2 4 2" xfId="14732"/>
    <cellStyle name="Normal 2 3 2 3 3 3 2 2 4 2 2" xfId="31028"/>
    <cellStyle name="Normal 2 3 2 3 3 3 2 2 4 3" xfId="22882"/>
    <cellStyle name="Normal 2 3 2 3 3 3 2 2 5" xfId="9433"/>
    <cellStyle name="Normal 2 3 2 3 3 3 2 2 5 2" xfId="25729"/>
    <cellStyle name="Normal 2 3 2 3 3 3 2 2 6" xfId="17583"/>
    <cellStyle name="Normal 2 3 2 3 3 3 2 3" xfId="1992"/>
    <cellStyle name="Normal 2 3 2 3 3 3 2 3 2" xfId="4562"/>
    <cellStyle name="Normal 2 3 2 3 3 3 2 3 2 2" xfId="12708"/>
    <cellStyle name="Normal 2 3 2 3 3 3 2 3 2 2 2" xfId="29004"/>
    <cellStyle name="Normal 2 3 2 3 3 3 2 3 2 3" xfId="20858"/>
    <cellStyle name="Normal 2 3 2 3 3 3 2 3 3" xfId="7291"/>
    <cellStyle name="Normal 2 3 2 3 3 3 2 3 3 2" xfId="15437"/>
    <cellStyle name="Normal 2 3 2 3 3 3 2 3 3 2 2" xfId="31733"/>
    <cellStyle name="Normal 2 3 2 3 3 3 2 3 3 3" xfId="23587"/>
    <cellStyle name="Normal 2 3 2 3 3 3 2 3 4" xfId="10138"/>
    <cellStyle name="Normal 2 3 2 3 3 3 2 3 4 2" xfId="26434"/>
    <cellStyle name="Normal 2 3 2 3 3 3 2 3 5" xfId="18288"/>
    <cellStyle name="Normal 2 3 2 3 3 3 2 4" xfId="3344"/>
    <cellStyle name="Normal 2 3 2 3 3 3 2 4 2" xfId="11490"/>
    <cellStyle name="Normal 2 3 2 3 3 3 2 4 2 2" xfId="27786"/>
    <cellStyle name="Normal 2 3 2 3 3 3 2 4 3" xfId="19640"/>
    <cellStyle name="Normal 2 3 2 3 3 3 2 5" xfId="5881"/>
    <cellStyle name="Normal 2 3 2 3 3 3 2 5 2" xfId="14027"/>
    <cellStyle name="Normal 2 3 2 3 3 3 2 5 2 2" xfId="30323"/>
    <cellStyle name="Normal 2 3 2 3 3 3 2 5 3" xfId="22177"/>
    <cellStyle name="Normal 2 3 2 3 3 3 2 6" xfId="8728"/>
    <cellStyle name="Normal 2 3 2 3 3 3 2 6 2" xfId="25024"/>
    <cellStyle name="Normal 2 3 2 3 3 3 2 7" xfId="16878"/>
    <cellStyle name="Normal 2 3 2 3 3 3 3" xfId="943"/>
    <cellStyle name="Normal 2 3 2 3 3 3 3 2" xfId="2353"/>
    <cellStyle name="Normal 2 3 2 3 3 3 3 2 2" xfId="4875"/>
    <cellStyle name="Normal 2 3 2 3 3 3 3 2 2 2" xfId="13021"/>
    <cellStyle name="Normal 2 3 2 3 3 3 3 2 2 2 2" xfId="29317"/>
    <cellStyle name="Normal 2 3 2 3 3 3 3 2 2 3" xfId="21171"/>
    <cellStyle name="Normal 2 3 2 3 3 3 3 2 3" xfId="7652"/>
    <cellStyle name="Normal 2 3 2 3 3 3 3 2 3 2" xfId="15798"/>
    <cellStyle name="Normal 2 3 2 3 3 3 3 2 3 2 2" xfId="32094"/>
    <cellStyle name="Normal 2 3 2 3 3 3 3 2 3 3" xfId="23948"/>
    <cellStyle name="Normal 2 3 2 3 3 3 3 2 4" xfId="10499"/>
    <cellStyle name="Normal 2 3 2 3 3 3 3 2 4 2" xfId="26795"/>
    <cellStyle name="Normal 2 3 2 3 3 3 3 2 5" xfId="18649"/>
    <cellStyle name="Normal 2 3 2 3 3 3 3 3" xfId="3657"/>
    <cellStyle name="Normal 2 3 2 3 3 3 3 3 2" xfId="11803"/>
    <cellStyle name="Normal 2 3 2 3 3 3 3 3 2 2" xfId="28099"/>
    <cellStyle name="Normal 2 3 2 3 3 3 3 3 3" xfId="19953"/>
    <cellStyle name="Normal 2 3 2 3 3 3 3 4" xfId="6242"/>
    <cellStyle name="Normal 2 3 2 3 3 3 3 4 2" xfId="14388"/>
    <cellStyle name="Normal 2 3 2 3 3 3 3 4 2 2" xfId="30684"/>
    <cellStyle name="Normal 2 3 2 3 3 3 3 4 3" xfId="22538"/>
    <cellStyle name="Normal 2 3 2 3 3 3 3 5" xfId="9089"/>
    <cellStyle name="Normal 2 3 2 3 3 3 3 5 2" xfId="25385"/>
    <cellStyle name="Normal 2 3 2 3 3 3 3 6" xfId="17239"/>
    <cellStyle name="Normal 2 3 2 3 3 3 4" xfId="1648"/>
    <cellStyle name="Normal 2 3 2 3 3 3 4 2" xfId="4266"/>
    <cellStyle name="Normal 2 3 2 3 3 3 4 2 2" xfId="12412"/>
    <cellStyle name="Normal 2 3 2 3 3 3 4 2 2 2" xfId="28708"/>
    <cellStyle name="Normal 2 3 2 3 3 3 4 2 3" xfId="20562"/>
    <cellStyle name="Normal 2 3 2 3 3 3 4 3" xfId="6947"/>
    <cellStyle name="Normal 2 3 2 3 3 3 4 3 2" xfId="15093"/>
    <cellStyle name="Normal 2 3 2 3 3 3 4 3 2 2" xfId="31389"/>
    <cellStyle name="Normal 2 3 2 3 3 3 4 3 3" xfId="23243"/>
    <cellStyle name="Normal 2 3 2 3 3 3 4 4" xfId="9794"/>
    <cellStyle name="Normal 2 3 2 3 3 3 4 4 2" xfId="26090"/>
    <cellStyle name="Normal 2 3 2 3 3 3 4 5" xfId="17944"/>
    <cellStyle name="Normal 2 3 2 3 3 3 5" xfId="3048"/>
    <cellStyle name="Normal 2 3 2 3 3 3 5 2" xfId="11194"/>
    <cellStyle name="Normal 2 3 2 3 3 3 5 2 2" xfId="27490"/>
    <cellStyle name="Normal 2 3 2 3 3 3 5 3" xfId="19344"/>
    <cellStyle name="Normal 2 3 2 3 3 3 6" xfId="5537"/>
    <cellStyle name="Normal 2 3 2 3 3 3 6 2" xfId="13683"/>
    <cellStyle name="Normal 2 3 2 3 3 3 6 2 2" xfId="29979"/>
    <cellStyle name="Normal 2 3 2 3 3 3 6 3" xfId="21833"/>
    <cellStyle name="Normal 2 3 2 3 3 3 7" xfId="8384"/>
    <cellStyle name="Normal 2 3 2 3 3 3 7 2" xfId="24680"/>
    <cellStyle name="Normal 2 3 2 3 3 3 8" xfId="16534"/>
    <cellStyle name="Normal 2 3 2 3 3 4" xfId="322"/>
    <cellStyle name="Normal 2 3 2 3 3 4 2" xfId="666"/>
    <cellStyle name="Normal 2 3 2 3 3 4 2 2" xfId="1372"/>
    <cellStyle name="Normal 2 3 2 3 3 4 2 2 2" xfId="2782"/>
    <cellStyle name="Normal 2 3 2 3 3 4 2 2 2 2" xfId="5245"/>
    <cellStyle name="Normal 2 3 2 3 3 4 2 2 2 2 2" xfId="13391"/>
    <cellStyle name="Normal 2 3 2 3 3 4 2 2 2 2 2 2" xfId="29687"/>
    <cellStyle name="Normal 2 3 2 3 3 4 2 2 2 2 3" xfId="21541"/>
    <cellStyle name="Normal 2 3 2 3 3 4 2 2 2 3" xfId="8081"/>
    <cellStyle name="Normal 2 3 2 3 3 4 2 2 2 3 2" xfId="16227"/>
    <cellStyle name="Normal 2 3 2 3 3 4 2 2 2 3 2 2" xfId="32523"/>
    <cellStyle name="Normal 2 3 2 3 3 4 2 2 2 3 3" xfId="24377"/>
    <cellStyle name="Normal 2 3 2 3 3 4 2 2 2 4" xfId="10928"/>
    <cellStyle name="Normal 2 3 2 3 3 4 2 2 2 4 2" xfId="27224"/>
    <cellStyle name="Normal 2 3 2 3 3 4 2 2 2 5" xfId="19078"/>
    <cellStyle name="Normal 2 3 2 3 3 4 2 2 3" xfId="4027"/>
    <cellStyle name="Normal 2 3 2 3 3 4 2 2 3 2" xfId="12173"/>
    <cellStyle name="Normal 2 3 2 3 3 4 2 2 3 2 2" xfId="28469"/>
    <cellStyle name="Normal 2 3 2 3 3 4 2 2 3 3" xfId="20323"/>
    <cellStyle name="Normal 2 3 2 3 3 4 2 2 4" xfId="6671"/>
    <cellStyle name="Normal 2 3 2 3 3 4 2 2 4 2" xfId="14817"/>
    <cellStyle name="Normal 2 3 2 3 3 4 2 2 4 2 2" xfId="31113"/>
    <cellStyle name="Normal 2 3 2 3 3 4 2 2 4 3" xfId="22967"/>
    <cellStyle name="Normal 2 3 2 3 3 4 2 2 5" xfId="9518"/>
    <cellStyle name="Normal 2 3 2 3 3 4 2 2 5 2" xfId="25814"/>
    <cellStyle name="Normal 2 3 2 3 3 4 2 2 6" xfId="17668"/>
    <cellStyle name="Normal 2 3 2 3 3 4 2 3" xfId="2077"/>
    <cellStyle name="Normal 2 3 2 3 3 4 2 3 2" xfId="4636"/>
    <cellStyle name="Normal 2 3 2 3 3 4 2 3 2 2" xfId="12782"/>
    <cellStyle name="Normal 2 3 2 3 3 4 2 3 2 2 2" xfId="29078"/>
    <cellStyle name="Normal 2 3 2 3 3 4 2 3 2 3" xfId="20932"/>
    <cellStyle name="Normal 2 3 2 3 3 4 2 3 3" xfId="7376"/>
    <cellStyle name="Normal 2 3 2 3 3 4 2 3 3 2" xfId="15522"/>
    <cellStyle name="Normal 2 3 2 3 3 4 2 3 3 2 2" xfId="31818"/>
    <cellStyle name="Normal 2 3 2 3 3 4 2 3 3 3" xfId="23672"/>
    <cellStyle name="Normal 2 3 2 3 3 4 2 3 4" xfId="10223"/>
    <cellStyle name="Normal 2 3 2 3 3 4 2 3 4 2" xfId="26519"/>
    <cellStyle name="Normal 2 3 2 3 3 4 2 3 5" xfId="18373"/>
    <cellStyle name="Normal 2 3 2 3 3 4 2 4" xfId="3418"/>
    <cellStyle name="Normal 2 3 2 3 3 4 2 4 2" xfId="11564"/>
    <cellStyle name="Normal 2 3 2 3 3 4 2 4 2 2" xfId="27860"/>
    <cellStyle name="Normal 2 3 2 3 3 4 2 4 3" xfId="19714"/>
    <cellStyle name="Normal 2 3 2 3 3 4 2 5" xfId="5966"/>
    <cellStyle name="Normal 2 3 2 3 3 4 2 5 2" xfId="14112"/>
    <cellStyle name="Normal 2 3 2 3 3 4 2 5 2 2" xfId="30408"/>
    <cellStyle name="Normal 2 3 2 3 3 4 2 5 3" xfId="22262"/>
    <cellStyle name="Normal 2 3 2 3 3 4 2 6" xfId="8813"/>
    <cellStyle name="Normal 2 3 2 3 3 4 2 6 2" xfId="25109"/>
    <cellStyle name="Normal 2 3 2 3 3 4 2 7" xfId="16963"/>
    <cellStyle name="Normal 2 3 2 3 3 4 3" xfId="1028"/>
    <cellStyle name="Normal 2 3 2 3 3 4 3 2" xfId="2438"/>
    <cellStyle name="Normal 2 3 2 3 3 4 3 2 2" xfId="4949"/>
    <cellStyle name="Normal 2 3 2 3 3 4 3 2 2 2" xfId="13095"/>
    <cellStyle name="Normal 2 3 2 3 3 4 3 2 2 2 2" xfId="29391"/>
    <cellStyle name="Normal 2 3 2 3 3 4 3 2 2 3" xfId="21245"/>
    <cellStyle name="Normal 2 3 2 3 3 4 3 2 3" xfId="7737"/>
    <cellStyle name="Normal 2 3 2 3 3 4 3 2 3 2" xfId="15883"/>
    <cellStyle name="Normal 2 3 2 3 3 4 3 2 3 2 2" xfId="32179"/>
    <cellStyle name="Normal 2 3 2 3 3 4 3 2 3 3" xfId="24033"/>
    <cellStyle name="Normal 2 3 2 3 3 4 3 2 4" xfId="10584"/>
    <cellStyle name="Normal 2 3 2 3 3 4 3 2 4 2" xfId="26880"/>
    <cellStyle name="Normal 2 3 2 3 3 4 3 2 5" xfId="18734"/>
    <cellStyle name="Normal 2 3 2 3 3 4 3 3" xfId="3731"/>
    <cellStyle name="Normal 2 3 2 3 3 4 3 3 2" xfId="11877"/>
    <cellStyle name="Normal 2 3 2 3 3 4 3 3 2 2" xfId="28173"/>
    <cellStyle name="Normal 2 3 2 3 3 4 3 3 3" xfId="20027"/>
    <cellStyle name="Normal 2 3 2 3 3 4 3 4" xfId="6327"/>
    <cellStyle name="Normal 2 3 2 3 3 4 3 4 2" xfId="14473"/>
    <cellStyle name="Normal 2 3 2 3 3 4 3 4 2 2" xfId="30769"/>
    <cellStyle name="Normal 2 3 2 3 3 4 3 4 3" xfId="22623"/>
    <cellStyle name="Normal 2 3 2 3 3 4 3 5" xfId="9174"/>
    <cellStyle name="Normal 2 3 2 3 3 4 3 5 2" xfId="25470"/>
    <cellStyle name="Normal 2 3 2 3 3 4 3 6" xfId="17324"/>
    <cellStyle name="Normal 2 3 2 3 3 4 4" xfId="1733"/>
    <cellStyle name="Normal 2 3 2 3 3 4 4 2" xfId="4340"/>
    <cellStyle name="Normal 2 3 2 3 3 4 4 2 2" xfId="12486"/>
    <cellStyle name="Normal 2 3 2 3 3 4 4 2 2 2" xfId="28782"/>
    <cellStyle name="Normal 2 3 2 3 3 4 4 2 3" xfId="20636"/>
    <cellStyle name="Normal 2 3 2 3 3 4 4 3" xfId="7032"/>
    <cellStyle name="Normal 2 3 2 3 3 4 4 3 2" xfId="15178"/>
    <cellStyle name="Normal 2 3 2 3 3 4 4 3 2 2" xfId="31474"/>
    <cellStyle name="Normal 2 3 2 3 3 4 4 3 3" xfId="23328"/>
    <cellStyle name="Normal 2 3 2 3 3 4 4 4" xfId="9879"/>
    <cellStyle name="Normal 2 3 2 3 3 4 4 4 2" xfId="26175"/>
    <cellStyle name="Normal 2 3 2 3 3 4 4 5" xfId="18029"/>
    <cellStyle name="Normal 2 3 2 3 3 4 5" xfId="3122"/>
    <cellStyle name="Normal 2 3 2 3 3 4 5 2" xfId="11268"/>
    <cellStyle name="Normal 2 3 2 3 3 4 5 2 2" xfId="27564"/>
    <cellStyle name="Normal 2 3 2 3 3 4 5 3" xfId="19418"/>
    <cellStyle name="Normal 2 3 2 3 3 4 6" xfId="5622"/>
    <cellStyle name="Normal 2 3 2 3 3 4 6 2" xfId="13768"/>
    <cellStyle name="Normal 2 3 2 3 3 4 6 2 2" xfId="30064"/>
    <cellStyle name="Normal 2 3 2 3 3 4 6 3" xfId="21918"/>
    <cellStyle name="Normal 2 3 2 3 3 4 7" xfId="8469"/>
    <cellStyle name="Normal 2 3 2 3 3 4 7 2" xfId="24765"/>
    <cellStyle name="Normal 2 3 2 3 3 4 8" xfId="16619"/>
    <cellStyle name="Normal 2 3 2 3 3 5" xfId="412"/>
    <cellStyle name="Normal 2 3 2 3 3 5 2" xfId="1118"/>
    <cellStyle name="Normal 2 3 2 3 3 5 2 2" xfId="2528"/>
    <cellStyle name="Normal 2 3 2 3 3 5 2 2 2" xfId="5023"/>
    <cellStyle name="Normal 2 3 2 3 3 5 2 2 2 2" xfId="13169"/>
    <cellStyle name="Normal 2 3 2 3 3 5 2 2 2 2 2" xfId="29465"/>
    <cellStyle name="Normal 2 3 2 3 3 5 2 2 2 3" xfId="21319"/>
    <cellStyle name="Normal 2 3 2 3 3 5 2 2 3" xfId="7827"/>
    <cellStyle name="Normal 2 3 2 3 3 5 2 2 3 2" xfId="15973"/>
    <cellStyle name="Normal 2 3 2 3 3 5 2 2 3 2 2" xfId="32269"/>
    <cellStyle name="Normal 2 3 2 3 3 5 2 2 3 3" xfId="24123"/>
    <cellStyle name="Normal 2 3 2 3 3 5 2 2 4" xfId="10674"/>
    <cellStyle name="Normal 2 3 2 3 3 5 2 2 4 2" xfId="26970"/>
    <cellStyle name="Normal 2 3 2 3 3 5 2 2 5" xfId="18824"/>
    <cellStyle name="Normal 2 3 2 3 3 5 2 3" xfId="3805"/>
    <cellStyle name="Normal 2 3 2 3 3 5 2 3 2" xfId="11951"/>
    <cellStyle name="Normal 2 3 2 3 3 5 2 3 2 2" xfId="28247"/>
    <cellStyle name="Normal 2 3 2 3 3 5 2 3 3" xfId="20101"/>
    <cellStyle name="Normal 2 3 2 3 3 5 2 4" xfId="6417"/>
    <cellStyle name="Normal 2 3 2 3 3 5 2 4 2" xfId="14563"/>
    <cellStyle name="Normal 2 3 2 3 3 5 2 4 2 2" xfId="30859"/>
    <cellStyle name="Normal 2 3 2 3 3 5 2 4 3" xfId="22713"/>
    <cellStyle name="Normal 2 3 2 3 3 5 2 5" xfId="9264"/>
    <cellStyle name="Normal 2 3 2 3 3 5 2 5 2" xfId="25560"/>
    <cellStyle name="Normal 2 3 2 3 3 5 2 6" xfId="17414"/>
    <cellStyle name="Normal 2 3 2 3 3 5 3" xfId="1823"/>
    <cellStyle name="Normal 2 3 2 3 3 5 3 2" xfId="4414"/>
    <cellStyle name="Normal 2 3 2 3 3 5 3 2 2" xfId="12560"/>
    <cellStyle name="Normal 2 3 2 3 3 5 3 2 2 2" xfId="28856"/>
    <cellStyle name="Normal 2 3 2 3 3 5 3 2 3" xfId="20710"/>
    <cellStyle name="Normal 2 3 2 3 3 5 3 3" xfId="7122"/>
    <cellStyle name="Normal 2 3 2 3 3 5 3 3 2" xfId="15268"/>
    <cellStyle name="Normal 2 3 2 3 3 5 3 3 2 2" xfId="31564"/>
    <cellStyle name="Normal 2 3 2 3 3 5 3 3 3" xfId="23418"/>
    <cellStyle name="Normal 2 3 2 3 3 5 3 4" xfId="9969"/>
    <cellStyle name="Normal 2 3 2 3 3 5 3 4 2" xfId="26265"/>
    <cellStyle name="Normal 2 3 2 3 3 5 3 5" xfId="18119"/>
    <cellStyle name="Normal 2 3 2 3 3 5 4" xfId="3196"/>
    <cellStyle name="Normal 2 3 2 3 3 5 4 2" xfId="11342"/>
    <cellStyle name="Normal 2 3 2 3 3 5 4 2 2" xfId="27638"/>
    <cellStyle name="Normal 2 3 2 3 3 5 4 3" xfId="19492"/>
    <cellStyle name="Normal 2 3 2 3 3 5 5" xfId="5712"/>
    <cellStyle name="Normal 2 3 2 3 3 5 5 2" xfId="13858"/>
    <cellStyle name="Normal 2 3 2 3 3 5 5 2 2" xfId="30154"/>
    <cellStyle name="Normal 2 3 2 3 3 5 5 3" xfId="22008"/>
    <cellStyle name="Normal 2 3 2 3 3 5 6" xfId="8559"/>
    <cellStyle name="Normal 2 3 2 3 3 5 6 2" xfId="24855"/>
    <cellStyle name="Normal 2 3 2 3 3 5 7" xfId="16709"/>
    <cellStyle name="Normal 2 3 2 3 3 6" xfId="774"/>
    <cellStyle name="Normal 2 3 2 3 3 6 2" xfId="2184"/>
    <cellStyle name="Normal 2 3 2 3 3 6 2 2" xfId="4727"/>
    <cellStyle name="Normal 2 3 2 3 3 6 2 2 2" xfId="12873"/>
    <cellStyle name="Normal 2 3 2 3 3 6 2 2 2 2" xfId="29169"/>
    <cellStyle name="Normal 2 3 2 3 3 6 2 2 3" xfId="21023"/>
    <cellStyle name="Normal 2 3 2 3 3 6 2 3" xfId="7483"/>
    <cellStyle name="Normal 2 3 2 3 3 6 2 3 2" xfId="15629"/>
    <cellStyle name="Normal 2 3 2 3 3 6 2 3 2 2" xfId="31925"/>
    <cellStyle name="Normal 2 3 2 3 3 6 2 3 3" xfId="23779"/>
    <cellStyle name="Normal 2 3 2 3 3 6 2 4" xfId="10330"/>
    <cellStyle name="Normal 2 3 2 3 3 6 2 4 2" xfId="26626"/>
    <cellStyle name="Normal 2 3 2 3 3 6 2 5" xfId="18480"/>
    <cellStyle name="Normal 2 3 2 3 3 6 3" xfId="3509"/>
    <cellStyle name="Normal 2 3 2 3 3 6 3 2" xfId="11655"/>
    <cellStyle name="Normal 2 3 2 3 3 6 3 2 2" xfId="27951"/>
    <cellStyle name="Normal 2 3 2 3 3 6 3 3" xfId="19805"/>
    <cellStyle name="Normal 2 3 2 3 3 6 4" xfId="6073"/>
    <cellStyle name="Normal 2 3 2 3 3 6 4 2" xfId="14219"/>
    <cellStyle name="Normal 2 3 2 3 3 6 4 2 2" xfId="30515"/>
    <cellStyle name="Normal 2 3 2 3 3 6 4 3" xfId="22369"/>
    <cellStyle name="Normal 2 3 2 3 3 6 5" xfId="8920"/>
    <cellStyle name="Normal 2 3 2 3 3 6 5 2" xfId="25216"/>
    <cellStyle name="Normal 2 3 2 3 3 6 6" xfId="17070"/>
    <cellStyle name="Normal 2 3 2 3 3 7" xfId="1479"/>
    <cellStyle name="Normal 2 3 2 3 3 7 2" xfId="4118"/>
    <cellStyle name="Normal 2 3 2 3 3 7 2 2" xfId="12264"/>
    <cellStyle name="Normal 2 3 2 3 3 7 2 2 2" xfId="28560"/>
    <cellStyle name="Normal 2 3 2 3 3 7 2 3" xfId="20414"/>
    <cellStyle name="Normal 2 3 2 3 3 7 3" xfId="6778"/>
    <cellStyle name="Normal 2 3 2 3 3 7 3 2" xfId="14924"/>
    <cellStyle name="Normal 2 3 2 3 3 7 3 2 2" xfId="31220"/>
    <cellStyle name="Normal 2 3 2 3 3 7 3 3" xfId="23074"/>
    <cellStyle name="Normal 2 3 2 3 3 7 4" xfId="9625"/>
    <cellStyle name="Normal 2 3 2 3 3 7 4 2" xfId="25921"/>
    <cellStyle name="Normal 2 3 2 3 3 7 5" xfId="17775"/>
    <cellStyle name="Normal 2 3 2 3 3 8" xfId="2900"/>
    <cellStyle name="Normal 2 3 2 3 3 8 2" xfId="11046"/>
    <cellStyle name="Normal 2 3 2 3 3 8 2 2" xfId="27342"/>
    <cellStyle name="Normal 2 3 2 3 3 8 3" xfId="19196"/>
    <cellStyle name="Normal 2 3 2 3 3 9" xfId="5368"/>
    <cellStyle name="Normal 2 3 2 3 3 9 2" xfId="13514"/>
    <cellStyle name="Normal 2 3 2 3 3 9 2 2" xfId="29810"/>
    <cellStyle name="Normal 2 3 2 3 3 9 3" xfId="21664"/>
    <cellStyle name="Normal 2 3 2 3 4" xfId="114"/>
    <cellStyle name="Normal 2 3 2 3 4 2" xfId="458"/>
    <cellStyle name="Normal 2 3 2 3 4 2 2" xfId="1164"/>
    <cellStyle name="Normal 2 3 2 3 4 2 2 2" xfId="2574"/>
    <cellStyle name="Normal 2 3 2 3 4 2 2 2 2" xfId="5061"/>
    <cellStyle name="Normal 2 3 2 3 4 2 2 2 2 2" xfId="13207"/>
    <cellStyle name="Normal 2 3 2 3 4 2 2 2 2 2 2" xfId="29503"/>
    <cellStyle name="Normal 2 3 2 3 4 2 2 2 2 3" xfId="21357"/>
    <cellStyle name="Normal 2 3 2 3 4 2 2 2 3" xfId="7873"/>
    <cellStyle name="Normal 2 3 2 3 4 2 2 2 3 2" xfId="16019"/>
    <cellStyle name="Normal 2 3 2 3 4 2 2 2 3 2 2" xfId="32315"/>
    <cellStyle name="Normal 2 3 2 3 4 2 2 2 3 3" xfId="24169"/>
    <cellStyle name="Normal 2 3 2 3 4 2 2 2 4" xfId="10720"/>
    <cellStyle name="Normal 2 3 2 3 4 2 2 2 4 2" xfId="27016"/>
    <cellStyle name="Normal 2 3 2 3 4 2 2 2 5" xfId="18870"/>
    <cellStyle name="Normal 2 3 2 3 4 2 2 3" xfId="3843"/>
    <cellStyle name="Normal 2 3 2 3 4 2 2 3 2" xfId="11989"/>
    <cellStyle name="Normal 2 3 2 3 4 2 2 3 2 2" xfId="28285"/>
    <cellStyle name="Normal 2 3 2 3 4 2 2 3 3" xfId="20139"/>
    <cellStyle name="Normal 2 3 2 3 4 2 2 4" xfId="6463"/>
    <cellStyle name="Normal 2 3 2 3 4 2 2 4 2" xfId="14609"/>
    <cellStyle name="Normal 2 3 2 3 4 2 2 4 2 2" xfId="30905"/>
    <cellStyle name="Normal 2 3 2 3 4 2 2 4 3" xfId="22759"/>
    <cellStyle name="Normal 2 3 2 3 4 2 2 5" xfId="9310"/>
    <cellStyle name="Normal 2 3 2 3 4 2 2 5 2" xfId="25606"/>
    <cellStyle name="Normal 2 3 2 3 4 2 2 6" xfId="17460"/>
    <cellStyle name="Normal 2 3 2 3 4 2 3" xfId="1869"/>
    <cellStyle name="Normal 2 3 2 3 4 2 3 2" xfId="4452"/>
    <cellStyle name="Normal 2 3 2 3 4 2 3 2 2" xfId="12598"/>
    <cellStyle name="Normal 2 3 2 3 4 2 3 2 2 2" xfId="28894"/>
    <cellStyle name="Normal 2 3 2 3 4 2 3 2 3" xfId="20748"/>
    <cellStyle name="Normal 2 3 2 3 4 2 3 3" xfId="7168"/>
    <cellStyle name="Normal 2 3 2 3 4 2 3 3 2" xfId="15314"/>
    <cellStyle name="Normal 2 3 2 3 4 2 3 3 2 2" xfId="31610"/>
    <cellStyle name="Normal 2 3 2 3 4 2 3 3 3" xfId="23464"/>
    <cellStyle name="Normal 2 3 2 3 4 2 3 4" xfId="10015"/>
    <cellStyle name="Normal 2 3 2 3 4 2 3 4 2" xfId="26311"/>
    <cellStyle name="Normal 2 3 2 3 4 2 3 5" xfId="18165"/>
    <cellStyle name="Normal 2 3 2 3 4 2 4" xfId="3234"/>
    <cellStyle name="Normal 2 3 2 3 4 2 4 2" xfId="11380"/>
    <cellStyle name="Normal 2 3 2 3 4 2 4 2 2" xfId="27676"/>
    <cellStyle name="Normal 2 3 2 3 4 2 4 3" xfId="19530"/>
    <cellStyle name="Normal 2 3 2 3 4 2 5" xfId="5758"/>
    <cellStyle name="Normal 2 3 2 3 4 2 5 2" xfId="13904"/>
    <cellStyle name="Normal 2 3 2 3 4 2 5 2 2" xfId="30200"/>
    <cellStyle name="Normal 2 3 2 3 4 2 5 3" xfId="22054"/>
    <cellStyle name="Normal 2 3 2 3 4 2 6" xfId="8605"/>
    <cellStyle name="Normal 2 3 2 3 4 2 6 2" xfId="24901"/>
    <cellStyle name="Normal 2 3 2 3 4 2 7" xfId="16755"/>
    <cellStyle name="Normal 2 3 2 3 4 3" xfId="820"/>
    <cellStyle name="Normal 2 3 2 3 4 3 2" xfId="2230"/>
    <cellStyle name="Normal 2 3 2 3 4 3 2 2" xfId="4765"/>
    <cellStyle name="Normal 2 3 2 3 4 3 2 2 2" xfId="12911"/>
    <cellStyle name="Normal 2 3 2 3 4 3 2 2 2 2" xfId="29207"/>
    <cellStyle name="Normal 2 3 2 3 4 3 2 2 3" xfId="21061"/>
    <cellStyle name="Normal 2 3 2 3 4 3 2 3" xfId="7529"/>
    <cellStyle name="Normal 2 3 2 3 4 3 2 3 2" xfId="15675"/>
    <cellStyle name="Normal 2 3 2 3 4 3 2 3 2 2" xfId="31971"/>
    <cellStyle name="Normal 2 3 2 3 4 3 2 3 3" xfId="23825"/>
    <cellStyle name="Normal 2 3 2 3 4 3 2 4" xfId="10376"/>
    <cellStyle name="Normal 2 3 2 3 4 3 2 4 2" xfId="26672"/>
    <cellStyle name="Normal 2 3 2 3 4 3 2 5" xfId="18526"/>
    <cellStyle name="Normal 2 3 2 3 4 3 3" xfId="3547"/>
    <cellStyle name="Normal 2 3 2 3 4 3 3 2" xfId="11693"/>
    <cellStyle name="Normal 2 3 2 3 4 3 3 2 2" xfId="27989"/>
    <cellStyle name="Normal 2 3 2 3 4 3 3 3" xfId="19843"/>
    <cellStyle name="Normal 2 3 2 3 4 3 4" xfId="6119"/>
    <cellStyle name="Normal 2 3 2 3 4 3 4 2" xfId="14265"/>
    <cellStyle name="Normal 2 3 2 3 4 3 4 2 2" xfId="30561"/>
    <cellStyle name="Normal 2 3 2 3 4 3 4 3" xfId="22415"/>
    <cellStyle name="Normal 2 3 2 3 4 3 5" xfId="8966"/>
    <cellStyle name="Normal 2 3 2 3 4 3 5 2" xfId="25262"/>
    <cellStyle name="Normal 2 3 2 3 4 3 6" xfId="17116"/>
    <cellStyle name="Normal 2 3 2 3 4 4" xfId="1525"/>
    <cellStyle name="Normal 2 3 2 3 4 4 2" xfId="4156"/>
    <cellStyle name="Normal 2 3 2 3 4 4 2 2" xfId="12302"/>
    <cellStyle name="Normal 2 3 2 3 4 4 2 2 2" xfId="28598"/>
    <cellStyle name="Normal 2 3 2 3 4 4 2 3" xfId="20452"/>
    <cellStyle name="Normal 2 3 2 3 4 4 3" xfId="6824"/>
    <cellStyle name="Normal 2 3 2 3 4 4 3 2" xfId="14970"/>
    <cellStyle name="Normal 2 3 2 3 4 4 3 2 2" xfId="31266"/>
    <cellStyle name="Normal 2 3 2 3 4 4 3 3" xfId="23120"/>
    <cellStyle name="Normal 2 3 2 3 4 4 4" xfId="9671"/>
    <cellStyle name="Normal 2 3 2 3 4 4 4 2" xfId="25967"/>
    <cellStyle name="Normal 2 3 2 3 4 4 5" xfId="17821"/>
    <cellStyle name="Normal 2 3 2 3 4 5" xfId="2938"/>
    <cellStyle name="Normal 2 3 2 3 4 5 2" xfId="11084"/>
    <cellStyle name="Normal 2 3 2 3 4 5 2 2" xfId="27380"/>
    <cellStyle name="Normal 2 3 2 3 4 5 3" xfId="19234"/>
    <cellStyle name="Normal 2 3 2 3 4 6" xfId="5414"/>
    <cellStyle name="Normal 2 3 2 3 4 6 2" xfId="13560"/>
    <cellStyle name="Normal 2 3 2 3 4 6 2 2" xfId="29856"/>
    <cellStyle name="Normal 2 3 2 3 4 6 3" xfId="21710"/>
    <cellStyle name="Normal 2 3 2 3 4 7" xfId="8261"/>
    <cellStyle name="Normal 2 3 2 3 4 7 2" xfId="24557"/>
    <cellStyle name="Normal 2 3 2 3 4 8" xfId="16411"/>
    <cellStyle name="Normal 2 3 2 3 5" xfId="201"/>
    <cellStyle name="Normal 2 3 2 3 5 2" xfId="545"/>
    <cellStyle name="Normal 2 3 2 3 5 2 2" xfId="1251"/>
    <cellStyle name="Normal 2 3 2 3 5 2 2 2" xfId="2661"/>
    <cellStyle name="Normal 2 3 2 3 5 2 2 2 2" xfId="5135"/>
    <cellStyle name="Normal 2 3 2 3 5 2 2 2 2 2" xfId="13281"/>
    <cellStyle name="Normal 2 3 2 3 5 2 2 2 2 2 2" xfId="29577"/>
    <cellStyle name="Normal 2 3 2 3 5 2 2 2 2 3" xfId="21431"/>
    <cellStyle name="Normal 2 3 2 3 5 2 2 2 3" xfId="7960"/>
    <cellStyle name="Normal 2 3 2 3 5 2 2 2 3 2" xfId="16106"/>
    <cellStyle name="Normal 2 3 2 3 5 2 2 2 3 2 2" xfId="32402"/>
    <cellStyle name="Normal 2 3 2 3 5 2 2 2 3 3" xfId="24256"/>
    <cellStyle name="Normal 2 3 2 3 5 2 2 2 4" xfId="10807"/>
    <cellStyle name="Normal 2 3 2 3 5 2 2 2 4 2" xfId="27103"/>
    <cellStyle name="Normal 2 3 2 3 5 2 2 2 5" xfId="18957"/>
    <cellStyle name="Normal 2 3 2 3 5 2 2 3" xfId="3917"/>
    <cellStyle name="Normal 2 3 2 3 5 2 2 3 2" xfId="12063"/>
    <cellStyle name="Normal 2 3 2 3 5 2 2 3 2 2" xfId="28359"/>
    <cellStyle name="Normal 2 3 2 3 5 2 2 3 3" xfId="20213"/>
    <cellStyle name="Normal 2 3 2 3 5 2 2 4" xfId="6550"/>
    <cellStyle name="Normal 2 3 2 3 5 2 2 4 2" xfId="14696"/>
    <cellStyle name="Normal 2 3 2 3 5 2 2 4 2 2" xfId="30992"/>
    <cellStyle name="Normal 2 3 2 3 5 2 2 4 3" xfId="22846"/>
    <cellStyle name="Normal 2 3 2 3 5 2 2 5" xfId="9397"/>
    <cellStyle name="Normal 2 3 2 3 5 2 2 5 2" xfId="25693"/>
    <cellStyle name="Normal 2 3 2 3 5 2 2 6" xfId="17547"/>
    <cellStyle name="Normal 2 3 2 3 5 2 3" xfId="1956"/>
    <cellStyle name="Normal 2 3 2 3 5 2 3 2" xfId="4526"/>
    <cellStyle name="Normal 2 3 2 3 5 2 3 2 2" xfId="12672"/>
    <cellStyle name="Normal 2 3 2 3 5 2 3 2 2 2" xfId="28968"/>
    <cellStyle name="Normal 2 3 2 3 5 2 3 2 3" xfId="20822"/>
    <cellStyle name="Normal 2 3 2 3 5 2 3 3" xfId="7255"/>
    <cellStyle name="Normal 2 3 2 3 5 2 3 3 2" xfId="15401"/>
    <cellStyle name="Normal 2 3 2 3 5 2 3 3 2 2" xfId="31697"/>
    <cellStyle name="Normal 2 3 2 3 5 2 3 3 3" xfId="23551"/>
    <cellStyle name="Normal 2 3 2 3 5 2 3 4" xfId="10102"/>
    <cellStyle name="Normal 2 3 2 3 5 2 3 4 2" xfId="26398"/>
    <cellStyle name="Normal 2 3 2 3 5 2 3 5" xfId="18252"/>
    <cellStyle name="Normal 2 3 2 3 5 2 4" xfId="3308"/>
    <cellStyle name="Normal 2 3 2 3 5 2 4 2" xfId="11454"/>
    <cellStyle name="Normal 2 3 2 3 5 2 4 2 2" xfId="27750"/>
    <cellStyle name="Normal 2 3 2 3 5 2 4 3" xfId="19604"/>
    <cellStyle name="Normal 2 3 2 3 5 2 5" xfId="5845"/>
    <cellStyle name="Normal 2 3 2 3 5 2 5 2" xfId="13991"/>
    <cellStyle name="Normal 2 3 2 3 5 2 5 2 2" xfId="30287"/>
    <cellStyle name="Normal 2 3 2 3 5 2 5 3" xfId="22141"/>
    <cellStyle name="Normal 2 3 2 3 5 2 6" xfId="8692"/>
    <cellStyle name="Normal 2 3 2 3 5 2 6 2" xfId="24988"/>
    <cellStyle name="Normal 2 3 2 3 5 2 7" xfId="16842"/>
    <cellStyle name="Normal 2 3 2 3 5 3" xfId="907"/>
    <cellStyle name="Normal 2 3 2 3 5 3 2" xfId="2317"/>
    <cellStyle name="Normal 2 3 2 3 5 3 2 2" xfId="4839"/>
    <cellStyle name="Normal 2 3 2 3 5 3 2 2 2" xfId="12985"/>
    <cellStyle name="Normal 2 3 2 3 5 3 2 2 2 2" xfId="29281"/>
    <cellStyle name="Normal 2 3 2 3 5 3 2 2 3" xfId="21135"/>
    <cellStyle name="Normal 2 3 2 3 5 3 2 3" xfId="7616"/>
    <cellStyle name="Normal 2 3 2 3 5 3 2 3 2" xfId="15762"/>
    <cellStyle name="Normal 2 3 2 3 5 3 2 3 2 2" xfId="32058"/>
    <cellStyle name="Normal 2 3 2 3 5 3 2 3 3" xfId="23912"/>
    <cellStyle name="Normal 2 3 2 3 5 3 2 4" xfId="10463"/>
    <cellStyle name="Normal 2 3 2 3 5 3 2 4 2" xfId="26759"/>
    <cellStyle name="Normal 2 3 2 3 5 3 2 5" xfId="18613"/>
    <cellStyle name="Normal 2 3 2 3 5 3 3" xfId="3621"/>
    <cellStyle name="Normal 2 3 2 3 5 3 3 2" xfId="11767"/>
    <cellStyle name="Normal 2 3 2 3 5 3 3 2 2" xfId="28063"/>
    <cellStyle name="Normal 2 3 2 3 5 3 3 3" xfId="19917"/>
    <cellStyle name="Normal 2 3 2 3 5 3 4" xfId="6206"/>
    <cellStyle name="Normal 2 3 2 3 5 3 4 2" xfId="14352"/>
    <cellStyle name="Normal 2 3 2 3 5 3 4 2 2" xfId="30648"/>
    <cellStyle name="Normal 2 3 2 3 5 3 4 3" xfId="22502"/>
    <cellStyle name="Normal 2 3 2 3 5 3 5" xfId="9053"/>
    <cellStyle name="Normal 2 3 2 3 5 3 5 2" xfId="25349"/>
    <cellStyle name="Normal 2 3 2 3 5 3 6" xfId="17203"/>
    <cellStyle name="Normal 2 3 2 3 5 4" xfId="1612"/>
    <cellStyle name="Normal 2 3 2 3 5 4 2" xfId="4230"/>
    <cellStyle name="Normal 2 3 2 3 5 4 2 2" xfId="12376"/>
    <cellStyle name="Normal 2 3 2 3 5 4 2 2 2" xfId="28672"/>
    <cellStyle name="Normal 2 3 2 3 5 4 2 3" xfId="20526"/>
    <cellStyle name="Normal 2 3 2 3 5 4 3" xfId="6911"/>
    <cellStyle name="Normal 2 3 2 3 5 4 3 2" xfId="15057"/>
    <cellStyle name="Normal 2 3 2 3 5 4 3 2 2" xfId="31353"/>
    <cellStyle name="Normal 2 3 2 3 5 4 3 3" xfId="23207"/>
    <cellStyle name="Normal 2 3 2 3 5 4 4" xfId="9758"/>
    <cellStyle name="Normal 2 3 2 3 5 4 4 2" xfId="26054"/>
    <cellStyle name="Normal 2 3 2 3 5 4 5" xfId="17908"/>
    <cellStyle name="Normal 2 3 2 3 5 5" xfId="3012"/>
    <cellStyle name="Normal 2 3 2 3 5 5 2" xfId="11158"/>
    <cellStyle name="Normal 2 3 2 3 5 5 2 2" xfId="27454"/>
    <cellStyle name="Normal 2 3 2 3 5 5 3" xfId="19308"/>
    <cellStyle name="Normal 2 3 2 3 5 6" xfId="5501"/>
    <cellStyle name="Normal 2 3 2 3 5 6 2" xfId="13647"/>
    <cellStyle name="Normal 2 3 2 3 5 6 2 2" xfId="29943"/>
    <cellStyle name="Normal 2 3 2 3 5 6 3" xfId="21797"/>
    <cellStyle name="Normal 2 3 2 3 5 7" xfId="8348"/>
    <cellStyle name="Normal 2 3 2 3 5 7 2" xfId="24644"/>
    <cellStyle name="Normal 2 3 2 3 5 8" xfId="16498"/>
    <cellStyle name="Normal 2 3 2 3 6" xfId="278"/>
    <cellStyle name="Normal 2 3 2 3 6 2" xfId="622"/>
    <cellStyle name="Normal 2 3 2 3 6 2 2" xfId="1328"/>
    <cellStyle name="Normal 2 3 2 3 6 2 2 2" xfId="2738"/>
    <cellStyle name="Normal 2 3 2 3 6 2 2 2 2" xfId="5209"/>
    <cellStyle name="Normal 2 3 2 3 6 2 2 2 2 2" xfId="13355"/>
    <cellStyle name="Normal 2 3 2 3 6 2 2 2 2 2 2" xfId="29651"/>
    <cellStyle name="Normal 2 3 2 3 6 2 2 2 2 3" xfId="21505"/>
    <cellStyle name="Normal 2 3 2 3 6 2 2 2 3" xfId="8037"/>
    <cellStyle name="Normal 2 3 2 3 6 2 2 2 3 2" xfId="16183"/>
    <cellStyle name="Normal 2 3 2 3 6 2 2 2 3 2 2" xfId="32479"/>
    <cellStyle name="Normal 2 3 2 3 6 2 2 2 3 3" xfId="24333"/>
    <cellStyle name="Normal 2 3 2 3 6 2 2 2 4" xfId="10884"/>
    <cellStyle name="Normal 2 3 2 3 6 2 2 2 4 2" xfId="27180"/>
    <cellStyle name="Normal 2 3 2 3 6 2 2 2 5" xfId="19034"/>
    <cellStyle name="Normal 2 3 2 3 6 2 2 3" xfId="3991"/>
    <cellStyle name="Normal 2 3 2 3 6 2 2 3 2" xfId="12137"/>
    <cellStyle name="Normal 2 3 2 3 6 2 2 3 2 2" xfId="28433"/>
    <cellStyle name="Normal 2 3 2 3 6 2 2 3 3" xfId="20287"/>
    <cellStyle name="Normal 2 3 2 3 6 2 2 4" xfId="6627"/>
    <cellStyle name="Normal 2 3 2 3 6 2 2 4 2" xfId="14773"/>
    <cellStyle name="Normal 2 3 2 3 6 2 2 4 2 2" xfId="31069"/>
    <cellStyle name="Normal 2 3 2 3 6 2 2 4 3" xfId="22923"/>
    <cellStyle name="Normal 2 3 2 3 6 2 2 5" xfId="9474"/>
    <cellStyle name="Normal 2 3 2 3 6 2 2 5 2" xfId="25770"/>
    <cellStyle name="Normal 2 3 2 3 6 2 2 6" xfId="17624"/>
    <cellStyle name="Normal 2 3 2 3 6 2 3" xfId="2033"/>
    <cellStyle name="Normal 2 3 2 3 6 2 3 2" xfId="4600"/>
    <cellStyle name="Normal 2 3 2 3 6 2 3 2 2" xfId="12746"/>
    <cellStyle name="Normal 2 3 2 3 6 2 3 2 2 2" xfId="29042"/>
    <cellStyle name="Normal 2 3 2 3 6 2 3 2 3" xfId="20896"/>
    <cellStyle name="Normal 2 3 2 3 6 2 3 3" xfId="7332"/>
    <cellStyle name="Normal 2 3 2 3 6 2 3 3 2" xfId="15478"/>
    <cellStyle name="Normal 2 3 2 3 6 2 3 3 2 2" xfId="31774"/>
    <cellStyle name="Normal 2 3 2 3 6 2 3 3 3" xfId="23628"/>
    <cellStyle name="Normal 2 3 2 3 6 2 3 4" xfId="10179"/>
    <cellStyle name="Normal 2 3 2 3 6 2 3 4 2" xfId="26475"/>
    <cellStyle name="Normal 2 3 2 3 6 2 3 5" xfId="18329"/>
    <cellStyle name="Normal 2 3 2 3 6 2 4" xfId="3382"/>
    <cellStyle name="Normal 2 3 2 3 6 2 4 2" xfId="11528"/>
    <cellStyle name="Normal 2 3 2 3 6 2 4 2 2" xfId="27824"/>
    <cellStyle name="Normal 2 3 2 3 6 2 4 3" xfId="19678"/>
    <cellStyle name="Normal 2 3 2 3 6 2 5" xfId="5922"/>
    <cellStyle name="Normal 2 3 2 3 6 2 5 2" xfId="14068"/>
    <cellStyle name="Normal 2 3 2 3 6 2 5 2 2" xfId="30364"/>
    <cellStyle name="Normal 2 3 2 3 6 2 5 3" xfId="22218"/>
    <cellStyle name="Normal 2 3 2 3 6 2 6" xfId="8769"/>
    <cellStyle name="Normal 2 3 2 3 6 2 6 2" xfId="25065"/>
    <cellStyle name="Normal 2 3 2 3 6 2 7" xfId="16919"/>
    <cellStyle name="Normal 2 3 2 3 6 3" xfId="984"/>
    <cellStyle name="Normal 2 3 2 3 6 3 2" xfId="2394"/>
    <cellStyle name="Normal 2 3 2 3 6 3 2 2" xfId="4913"/>
    <cellStyle name="Normal 2 3 2 3 6 3 2 2 2" xfId="13059"/>
    <cellStyle name="Normal 2 3 2 3 6 3 2 2 2 2" xfId="29355"/>
    <cellStyle name="Normal 2 3 2 3 6 3 2 2 3" xfId="21209"/>
    <cellStyle name="Normal 2 3 2 3 6 3 2 3" xfId="7693"/>
    <cellStyle name="Normal 2 3 2 3 6 3 2 3 2" xfId="15839"/>
    <cellStyle name="Normal 2 3 2 3 6 3 2 3 2 2" xfId="32135"/>
    <cellStyle name="Normal 2 3 2 3 6 3 2 3 3" xfId="23989"/>
    <cellStyle name="Normal 2 3 2 3 6 3 2 4" xfId="10540"/>
    <cellStyle name="Normal 2 3 2 3 6 3 2 4 2" xfId="26836"/>
    <cellStyle name="Normal 2 3 2 3 6 3 2 5" xfId="18690"/>
    <cellStyle name="Normal 2 3 2 3 6 3 3" xfId="3695"/>
    <cellStyle name="Normal 2 3 2 3 6 3 3 2" xfId="11841"/>
    <cellStyle name="Normal 2 3 2 3 6 3 3 2 2" xfId="28137"/>
    <cellStyle name="Normal 2 3 2 3 6 3 3 3" xfId="19991"/>
    <cellStyle name="Normal 2 3 2 3 6 3 4" xfId="6283"/>
    <cellStyle name="Normal 2 3 2 3 6 3 4 2" xfId="14429"/>
    <cellStyle name="Normal 2 3 2 3 6 3 4 2 2" xfId="30725"/>
    <cellStyle name="Normal 2 3 2 3 6 3 4 3" xfId="22579"/>
    <cellStyle name="Normal 2 3 2 3 6 3 5" xfId="9130"/>
    <cellStyle name="Normal 2 3 2 3 6 3 5 2" xfId="25426"/>
    <cellStyle name="Normal 2 3 2 3 6 3 6" xfId="17280"/>
    <cellStyle name="Normal 2 3 2 3 6 4" xfId="1689"/>
    <cellStyle name="Normal 2 3 2 3 6 4 2" xfId="4304"/>
    <cellStyle name="Normal 2 3 2 3 6 4 2 2" xfId="12450"/>
    <cellStyle name="Normal 2 3 2 3 6 4 2 2 2" xfId="28746"/>
    <cellStyle name="Normal 2 3 2 3 6 4 2 3" xfId="20600"/>
    <cellStyle name="Normal 2 3 2 3 6 4 3" xfId="6988"/>
    <cellStyle name="Normal 2 3 2 3 6 4 3 2" xfId="15134"/>
    <cellStyle name="Normal 2 3 2 3 6 4 3 2 2" xfId="31430"/>
    <cellStyle name="Normal 2 3 2 3 6 4 3 3" xfId="23284"/>
    <cellStyle name="Normal 2 3 2 3 6 4 4" xfId="9835"/>
    <cellStyle name="Normal 2 3 2 3 6 4 4 2" xfId="26131"/>
    <cellStyle name="Normal 2 3 2 3 6 4 5" xfId="17985"/>
    <cellStyle name="Normal 2 3 2 3 6 5" xfId="3086"/>
    <cellStyle name="Normal 2 3 2 3 6 5 2" xfId="11232"/>
    <cellStyle name="Normal 2 3 2 3 6 5 2 2" xfId="27528"/>
    <cellStyle name="Normal 2 3 2 3 6 5 3" xfId="19382"/>
    <cellStyle name="Normal 2 3 2 3 6 6" xfId="5578"/>
    <cellStyle name="Normal 2 3 2 3 6 6 2" xfId="13724"/>
    <cellStyle name="Normal 2 3 2 3 6 6 2 2" xfId="30020"/>
    <cellStyle name="Normal 2 3 2 3 6 6 3" xfId="21874"/>
    <cellStyle name="Normal 2 3 2 3 6 7" xfId="8425"/>
    <cellStyle name="Normal 2 3 2 3 6 7 2" xfId="24721"/>
    <cellStyle name="Normal 2 3 2 3 6 8" xfId="16575"/>
    <cellStyle name="Normal 2 3 2 3 7" xfId="368"/>
    <cellStyle name="Normal 2 3 2 3 7 2" xfId="1074"/>
    <cellStyle name="Normal 2 3 2 3 7 2 2" xfId="2484"/>
    <cellStyle name="Normal 2 3 2 3 7 2 2 2" xfId="4987"/>
    <cellStyle name="Normal 2 3 2 3 7 2 2 2 2" xfId="13133"/>
    <cellStyle name="Normal 2 3 2 3 7 2 2 2 2 2" xfId="29429"/>
    <cellStyle name="Normal 2 3 2 3 7 2 2 2 3" xfId="21283"/>
    <cellStyle name="Normal 2 3 2 3 7 2 2 3" xfId="7783"/>
    <cellStyle name="Normal 2 3 2 3 7 2 2 3 2" xfId="15929"/>
    <cellStyle name="Normal 2 3 2 3 7 2 2 3 2 2" xfId="32225"/>
    <cellStyle name="Normal 2 3 2 3 7 2 2 3 3" xfId="24079"/>
    <cellStyle name="Normal 2 3 2 3 7 2 2 4" xfId="10630"/>
    <cellStyle name="Normal 2 3 2 3 7 2 2 4 2" xfId="26926"/>
    <cellStyle name="Normal 2 3 2 3 7 2 2 5" xfId="18780"/>
    <cellStyle name="Normal 2 3 2 3 7 2 3" xfId="3769"/>
    <cellStyle name="Normal 2 3 2 3 7 2 3 2" xfId="11915"/>
    <cellStyle name="Normal 2 3 2 3 7 2 3 2 2" xfId="28211"/>
    <cellStyle name="Normal 2 3 2 3 7 2 3 3" xfId="20065"/>
    <cellStyle name="Normal 2 3 2 3 7 2 4" xfId="6373"/>
    <cellStyle name="Normal 2 3 2 3 7 2 4 2" xfId="14519"/>
    <cellStyle name="Normal 2 3 2 3 7 2 4 2 2" xfId="30815"/>
    <cellStyle name="Normal 2 3 2 3 7 2 4 3" xfId="22669"/>
    <cellStyle name="Normal 2 3 2 3 7 2 5" xfId="9220"/>
    <cellStyle name="Normal 2 3 2 3 7 2 5 2" xfId="25516"/>
    <cellStyle name="Normal 2 3 2 3 7 2 6" xfId="17370"/>
    <cellStyle name="Normal 2 3 2 3 7 3" xfId="1779"/>
    <cellStyle name="Normal 2 3 2 3 7 3 2" xfId="4378"/>
    <cellStyle name="Normal 2 3 2 3 7 3 2 2" xfId="12524"/>
    <cellStyle name="Normal 2 3 2 3 7 3 2 2 2" xfId="28820"/>
    <cellStyle name="Normal 2 3 2 3 7 3 2 3" xfId="20674"/>
    <cellStyle name="Normal 2 3 2 3 7 3 3" xfId="7078"/>
    <cellStyle name="Normal 2 3 2 3 7 3 3 2" xfId="15224"/>
    <cellStyle name="Normal 2 3 2 3 7 3 3 2 2" xfId="31520"/>
    <cellStyle name="Normal 2 3 2 3 7 3 3 3" xfId="23374"/>
    <cellStyle name="Normal 2 3 2 3 7 3 4" xfId="9925"/>
    <cellStyle name="Normal 2 3 2 3 7 3 4 2" xfId="26221"/>
    <cellStyle name="Normal 2 3 2 3 7 3 5" xfId="18075"/>
    <cellStyle name="Normal 2 3 2 3 7 4" xfId="3160"/>
    <cellStyle name="Normal 2 3 2 3 7 4 2" xfId="11306"/>
    <cellStyle name="Normal 2 3 2 3 7 4 2 2" xfId="27602"/>
    <cellStyle name="Normal 2 3 2 3 7 4 3" xfId="19456"/>
    <cellStyle name="Normal 2 3 2 3 7 5" xfId="5668"/>
    <cellStyle name="Normal 2 3 2 3 7 5 2" xfId="13814"/>
    <cellStyle name="Normal 2 3 2 3 7 5 2 2" xfId="30110"/>
    <cellStyle name="Normal 2 3 2 3 7 5 3" xfId="21964"/>
    <cellStyle name="Normal 2 3 2 3 7 6" xfId="8515"/>
    <cellStyle name="Normal 2 3 2 3 7 6 2" xfId="24811"/>
    <cellStyle name="Normal 2 3 2 3 7 7" xfId="16665"/>
    <cellStyle name="Normal 2 3 2 3 8" xfId="730"/>
    <cellStyle name="Normal 2 3 2 3 8 2" xfId="2140"/>
    <cellStyle name="Normal 2 3 2 3 8 2 2" xfId="4691"/>
    <cellStyle name="Normal 2 3 2 3 8 2 2 2" xfId="12837"/>
    <cellStyle name="Normal 2 3 2 3 8 2 2 2 2" xfId="29133"/>
    <cellStyle name="Normal 2 3 2 3 8 2 2 3" xfId="20987"/>
    <cellStyle name="Normal 2 3 2 3 8 2 3" xfId="7439"/>
    <cellStyle name="Normal 2 3 2 3 8 2 3 2" xfId="15585"/>
    <cellStyle name="Normal 2 3 2 3 8 2 3 2 2" xfId="31881"/>
    <cellStyle name="Normal 2 3 2 3 8 2 3 3" xfId="23735"/>
    <cellStyle name="Normal 2 3 2 3 8 2 4" xfId="10286"/>
    <cellStyle name="Normal 2 3 2 3 8 2 4 2" xfId="26582"/>
    <cellStyle name="Normal 2 3 2 3 8 2 5" xfId="18436"/>
    <cellStyle name="Normal 2 3 2 3 8 3" xfId="3473"/>
    <cellStyle name="Normal 2 3 2 3 8 3 2" xfId="11619"/>
    <cellStyle name="Normal 2 3 2 3 8 3 2 2" xfId="27915"/>
    <cellStyle name="Normal 2 3 2 3 8 3 3" xfId="19769"/>
    <cellStyle name="Normal 2 3 2 3 8 4" xfId="6029"/>
    <cellStyle name="Normal 2 3 2 3 8 4 2" xfId="14175"/>
    <cellStyle name="Normal 2 3 2 3 8 4 2 2" xfId="30471"/>
    <cellStyle name="Normal 2 3 2 3 8 4 3" xfId="22325"/>
    <cellStyle name="Normal 2 3 2 3 8 5" xfId="8876"/>
    <cellStyle name="Normal 2 3 2 3 8 5 2" xfId="25172"/>
    <cellStyle name="Normal 2 3 2 3 8 6" xfId="17026"/>
    <cellStyle name="Normal 2 3 2 3 9" xfId="1435"/>
    <cellStyle name="Normal 2 3 2 3 9 2" xfId="4082"/>
    <cellStyle name="Normal 2 3 2 3 9 2 2" xfId="12228"/>
    <cellStyle name="Normal 2 3 2 3 9 2 2 2" xfId="28524"/>
    <cellStyle name="Normal 2 3 2 3 9 2 3" xfId="20378"/>
    <cellStyle name="Normal 2 3 2 3 9 3" xfId="6734"/>
    <cellStyle name="Normal 2 3 2 3 9 3 2" xfId="14880"/>
    <cellStyle name="Normal 2 3 2 3 9 3 2 2" xfId="31176"/>
    <cellStyle name="Normal 2 3 2 3 9 3 3" xfId="23030"/>
    <cellStyle name="Normal 2 3 2 3 9 4" xfId="9581"/>
    <cellStyle name="Normal 2 3 2 3 9 4 2" xfId="25877"/>
    <cellStyle name="Normal 2 3 2 3 9 5" xfId="17731"/>
    <cellStyle name="Normal 2 3 2 4" xfId="35"/>
    <cellStyle name="Normal 2 3 2 4 10" xfId="5335"/>
    <cellStyle name="Normal 2 3 2 4 10 2" xfId="13481"/>
    <cellStyle name="Normal 2 3 2 4 10 2 2" xfId="29777"/>
    <cellStyle name="Normal 2 3 2 4 10 3" xfId="21631"/>
    <cellStyle name="Normal 2 3 2 4 11" xfId="8182"/>
    <cellStyle name="Normal 2 3 2 4 11 2" xfId="24478"/>
    <cellStyle name="Normal 2 3 2 4 12" xfId="16332"/>
    <cellStyle name="Normal 2 3 2 4 2" xfId="79"/>
    <cellStyle name="Normal 2 3 2 4 2 10" xfId="8226"/>
    <cellStyle name="Normal 2 3 2 4 2 10 2" xfId="24522"/>
    <cellStyle name="Normal 2 3 2 4 2 11" xfId="16376"/>
    <cellStyle name="Normal 2 3 2 4 2 2" xfId="169"/>
    <cellStyle name="Normal 2 3 2 4 2 2 2" xfId="513"/>
    <cellStyle name="Normal 2 3 2 4 2 2 2 2" xfId="1219"/>
    <cellStyle name="Normal 2 3 2 4 2 2 2 2 2" xfId="2629"/>
    <cellStyle name="Normal 2 3 2 4 2 2 2 2 2 2" xfId="5106"/>
    <cellStyle name="Normal 2 3 2 4 2 2 2 2 2 2 2" xfId="13252"/>
    <cellStyle name="Normal 2 3 2 4 2 2 2 2 2 2 2 2" xfId="29548"/>
    <cellStyle name="Normal 2 3 2 4 2 2 2 2 2 2 3" xfId="21402"/>
    <cellStyle name="Normal 2 3 2 4 2 2 2 2 2 3" xfId="7928"/>
    <cellStyle name="Normal 2 3 2 4 2 2 2 2 2 3 2" xfId="16074"/>
    <cellStyle name="Normal 2 3 2 4 2 2 2 2 2 3 2 2" xfId="32370"/>
    <cellStyle name="Normal 2 3 2 4 2 2 2 2 2 3 3" xfId="24224"/>
    <cellStyle name="Normal 2 3 2 4 2 2 2 2 2 4" xfId="10775"/>
    <cellStyle name="Normal 2 3 2 4 2 2 2 2 2 4 2" xfId="27071"/>
    <cellStyle name="Normal 2 3 2 4 2 2 2 2 2 5" xfId="18925"/>
    <cellStyle name="Normal 2 3 2 4 2 2 2 2 3" xfId="3888"/>
    <cellStyle name="Normal 2 3 2 4 2 2 2 2 3 2" xfId="12034"/>
    <cellStyle name="Normal 2 3 2 4 2 2 2 2 3 2 2" xfId="28330"/>
    <cellStyle name="Normal 2 3 2 4 2 2 2 2 3 3" xfId="20184"/>
    <cellStyle name="Normal 2 3 2 4 2 2 2 2 4" xfId="6518"/>
    <cellStyle name="Normal 2 3 2 4 2 2 2 2 4 2" xfId="14664"/>
    <cellStyle name="Normal 2 3 2 4 2 2 2 2 4 2 2" xfId="30960"/>
    <cellStyle name="Normal 2 3 2 4 2 2 2 2 4 3" xfId="22814"/>
    <cellStyle name="Normal 2 3 2 4 2 2 2 2 5" xfId="9365"/>
    <cellStyle name="Normal 2 3 2 4 2 2 2 2 5 2" xfId="25661"/>
    <cellStyle name="Normal 2 3 2 4 2 2 2 2 6" xfId="17515"/>
    <cellStyle name="Normal 2 3 2 4 2 2 2 3" xfId="1924"/>
    <cellStyle name="Normal 2 3 2 4 2 2 2 3 2" xfId="4497"/>
    <cellStyle name="Normal 2 3 2 4 2 2 2 3 2 2" xfId="12643"/>
    <cellStyle name="Normal 2 3 2 4 2 2 2 3 2 2 2" xfId="28939"/>
    <cellStyle name="Normal 2 3 2 4 2 2 2 3 2 3" xfId="20793"/>
    <cellStyle name="Normal 2 3 2 4 2 2 2 3 3" xfId="7223"/>
    <cellStyle name="Normal 2 3 2 4 2 2 2 3 3 2" xfId="15369"/>
    <cellStyle name="Normal 2 3 2 4 2 2 2 3 3 2 2" xfId="31665"/>
    <cellStyle name="Normal 2 3 2 4 2 2 2 3 3 3" xfId="23519"/>
    <cellStyle name="Normal 2 3 2 4 2 2 2 3 4" xfId="10070"/>
    <cellStyle name="Normal 2 3 2 4 2 2 2 3 4 2" xfId="26366"/>
    <cellStyle name="Normal 2 3 2 4 2 2 2 3 5" xfId="18220"/>
    <cellStyle name="Normal 2 3 2 4 2 2 2 4" xfId="3279"/>
    <cellStyle name="Normal 2 3 2 4 2 2 2 4 2" xfId="11425"/>
    <cellStyle name="Normal 2 3 2 4 2 2 2 4 2 2" xfId="27721"/>
    <cellStyle name="Normal 2 3 2 4 2 2 2 4 3" xfId="19575"/>
    <cellStyle name="Normal 2 3 2 4 2 2 2 5" xfId="5813"/>
    <cellStyle name="Normal 2 3 2 4 2 2 2 5 2" xfId="13959"/>
    <cellStyle name="Normal 2 3 2 4 2 2 2 5 2 2" xfId="30255"/>
    <cellStyle name="Normal 2 3 2 4 2 2 2 5 3" xfId="22109"/>
    <cellStyle name="Normal 2 3 2 4 2 2 2 6" xfId="8660"/>
    <cellStyle name="Normal 2 3 2 4 2 2 2 6 2" xfId="24956"/>
    <cellStyle name="Normal 2 3 2 4 2 2 2 7" xfId="16810"/>
    <cellStyle name="Normal 2 3 2 4 2 2 3" xfId="875"/>
    <cellStyle name="Normal 2 3 2 4 2 2 3 2" xfId="2285"/>
    <cellStyle name="Normal 2 3 2 4 2 2 3 2 2" xfId="4810"/>
    <cellStyle name="Normal 2 3 2 4 2 2 3 2 2 2" xfId="12956"/>
    <cellStyle name="Normal 2 3 2 4 2 2 3 2 2 2 2" xfId="29252"/>
    <cellStyle name="Normal 2 3 2 4 2 2 3 2 2 3" xfId="21106"/>
    <cellStyle name="Normal 2 3 2 4 2 2 3 2 3" xfId="7584"/>
    <cellStyle name="Normal 2 3 2 4 2 2 3 2 3 2" xfId="15730"/>
    <cellStyle name="Normal 2 3 2 4 2 2 3 2 3 2 2" xfId="32026"/>
    <cellStyle name="Normal 2 3 2 4 2 2 3 2 3 3" xfId="23880"/>
    <cellStyle name="Normal 2 3 2 4 2 2 3 2 4" xfId="10431"/>
    <cellStyle name="Normal 2 3 2 4 2 2 3 2 4 2" xfId="26727"/>
    <cellStyle name="Normal 2 3 2 4 2 2 3 2 5" xfId="18581"/>
    <cellStyle name="Normal 2 3 2 4 2 2 3 3" xfId="3592"/>
    <cellStyle name="Normal 2 3 2 4 2 2 3 3 2" xfId="11738"/>
    <cellStyle name="Normal 2 3 2 4 2 2 3 3 2 2" xfId="28034"/>
    <cellStyle name="Normal 2 3 2 4 2 2 3 3 3" xfId="19888"/>
    <cellStyle name="Normal 2 3 2 4 2 2 3 4" xfId="6174"/>
    <cellStyle name="Normal 2 3 2 4 2 2 3 4 2" xfId="14320"/>
    <cellStyle name="Normal 2 3 2 4 2 2 3 4 2 2" xfId="30616"/>
    <cellStyle name="Normal 2 3 2 4 2 2 3 4 3" xfId="22470"/>
    <cellStyle name="Normal 2 3 2 4 2 2 3 5" xfId="9021"/>
    <cellStyle name="Normal 2 3 2 4 2 2 3 5 2" xfId="25317"/>
    <cellStyle name="Normal 2 3 2 4 2 2 3 6" xfId="17171"/>
    <cellStyle name="Normal 2 3 2 4 2 2 4" xfId="1580"/>
    <cellStyle name="Normal 2 3 2 4 2 2 4 2" xfId="4201"/>
    <cellStyle name="Normal 2 3 2 4 2 2 4 2 2" xfId="12347"/>
    <cellStyle name="Normal 2 3 2 4 2 2 4 2 2 2" xfId="28643"/>
    <cellStyle name="Normal 2 3 2 4 2 2 4 2 3" xfId="20497"/>
    <cellStyle name="Normal 2 3 2 4 2 2 4 3" xfId="6879"/>
    <cellStyle name="Normal 2 3 2 4 2 2 4 3 2" xfId="15025"/>
    <cellStyle name="Normal 2 3 2 4 2 2 4 3 2 2" xfId="31321"/>
    <cellStyle name="Normal 2 3 2 4 2 2 4 3 3" xfId="23175"/>
    <cellStyle name="Normal 2 3 2 4 2 2 4 4" xfId="9726"/>
    <cellStyle name="Normal 2 3 2 4 2 2 4 4 2" xfId="26022"/>
    <cellStyle name="Normal 2 3 2 4 2 2 4 5" xfId="17876"/>
    <cellStyle name="Normal 2 3 2 4 2 2 5" xfId="2983"/>
    <cellStyle name="Normal 2 3 2 4 2 2 5 2" xfId="11129"/>
    <cellStyle name="Normal 2 3 2 4 2 2 5 2 2" xfId="27425"/>
    <cellStyle name="Normal 2 3 2 4 2 2 5 3" xfId="19279"/>
    <cellStyle name="Normal 2 3 2 4 2 2 6" xfId="5469"/>
    <cellStyle name="Normal 2 3 2 4 2 2 6 2" xfId="13615"/>
    <cellStyle name="Normal 2 3 2 4 2 2 6 2 2" xfId="29911"/>
    <cellStyle name="Normal 2 3 2 4 2 2 6 3" xfId="21765"/>
    <cellStyle name="Normal 2 3 2 4 2 2 7" xfId="8316"/>
    <cellStyle name="Normal 2 3 2 4 2 2 7 2" xfId="24612"/>
    <cellStyle name="Normal 2 3 2 4 2 2 8" xfId="16466"/>
    <cellStyle name="Normal 2 3 2 4 2 3" xfId="246"/>
    <cellStyle name="Normal 2 3 2 4 2 3 2" xfId="590"/>
    <cellStyle name="Normal 2 3 2 4 2 3 2 2" xfId="1296"/>
    <cellStyle name="Normal 2 3 2 4 2 3 2 2 2" xfId="2706"/>
    <cellStyle name="Normal 2 3 2 4 2 3 2 2 2 2" xfId="5180"/>
    <cellStyle name="Normal 2 3 2 4 2 3 2 2 2 2 2" xfId="13326"/>
    <cellStyle name="Normal 2 3 2 4 2 3 2 2 2 2 2 2" xfId="29622"/>
    <cellStyle name="Normal 2 3 2 4 2 3 2 2 2 2 3" xfId="21476"/>
    <cellStyle name="Normal 2 3 2 4 2 3 2 2 2 3" xfId="8005"/>
    <cellStyle name="Normal 2 3 2 4 2 3 2 2 2 3 2" xfId="16151"/>
    <cellStyle name="Normal 2 3 2 4 2 3 2 2 2 3 2 2" xfId="32447"/>
    <cellStyle name="Normal 2 3 2 4 2 3 2 2 2 3 3" xfId="24301"/>
    <cellStyle name="Normal 2 3 2 4 2 3 2 2 2 4" xfId="10852"/>
    <cellStyle name="Normal 2 3 2 4 2 3 2 2 2 4 2" xfId="27148"/>
    <cellStyle name="Normal 2 3 2 4 2 3 2 2 2 5" xfId="19002"/>
    <cellStyle name="Normal 2 3 2 4 2 3 2 2 3" xfId="3962"/>
    <cellStyle name="Normal 2 3 2 4 2 3 2 2 3 2" xfId="12108"/>
    <cellStyle name="Normal 2 3 2 4 2 3 2 2 3 2 2" xfId="28404"/>
    <cellStyle name="Normal 2 3 2 4 2 3 2 2 3 3" xfId="20258"/>
    <cellStyle name="Normal 2 3 2 4 2 3 2 2 4" xfId="6595"/>
    <cellStyle name="Normal 2 3 2 4 2 3 2 2 4 2" xfId="14741"/>
    <cellStyle name="Normal 2 3 2 4 2 3 2 2 4 2 2" xfId="31037"/>
    <cellStyle name="Normal 2 3 2 4 2 3 2 2 4 3" xfId="22891"/>
    <cellStyle name="Normal 2 3 2 4 2 3 2 2 5" xfId="9442"/>
    <cellStyle name="Normal 2 3 2 4 2 3 2 2 5 2" xfId="25738"/>
    <cellStyle name="Normal 2 3 2 4 2 3 2 2 6" xfId="17592"/>
    <cellStyle name="Normal 2 3 2 4 2 3 2 3" xfId="2001"/>
    <cellStyle name="Normal 2 3 2 4 2 3 2 3 2" xfId="4571"/>
    <cellStyle name="Normal 2 3 2 4 2 3 2 3 2 2" xfId="12717"/>
    <cellStyle name="Normal 2 3 2 4 2 3 2 3 2 2 2" xfId="29013"/>
    <cellStyle name="Normal 2 3 2 4 2 3 2 3 2 3" xfId="20867"/>
    <cellStyle name="Normal 2 3 2 4 2 3 2 3 3" xfId="7300"/>
    <cellStyle name="Normal 2 3 2 4 2 3 2 3 3 2" xfId="15446"/>
    <cellStyle name="Normal 2 3 2 4 2 3 2 3 3 2 2" xfId="31742"/>
    <cellStyle name="Normal 2 3 2 4 2 3 2 3 3 3" xfId="23596"/>
    <cellStyle name="Normal 2 3 2 4 2 3 2 3 4" xfId="10147"/>
    <cellStyle name="Normal 2 3 2 4 2 3 2 3 4 2" xfId="26443"/>
    <cellStyle name="Normal 2 3 2 4 2 3 2 3 5" xfId="18297"/>
    <cellStyle name="Normal 2 3 2 4 2 3 2 4" xfId="3353"/>
    <cellStyle name="Normal 2 3 2 4 2 3 2 4 2" xfId="11499"/>
    <cellStyle name="Normal 2 3 2 4 2 3 2 4 2 2" xfId="27795"/>
    <cellStyle name="Normal 2 3 2 4 2 3 2 4 3" xfId="19649"/>
    <cellStyle name="Normal 2 3 2 4 2 3 2 5" xfId="5890"/>
    <cellStyle name="Normal 2 3 2 4 2 3 2 5 2" xfId="14036"/>
    <cellStyle name="Normal 2 3 2 4 2 3 2 5 2 2" xfId="30332"/>
    <cellStyle name="Normal 2 3 2 4 2 3 2 5 3" xfId="22186"/>
    <cellStyle name="Normal 2 3 2 4 2 3 2 6" xfId="8737"/>
    <cellStyle name="Normal 2 3 2 4 2 3 2 6 2" xfId="25033"/>
    <cellStyle name="Normal 2 3 2 4 2 3 2 7" xfId="16887"/>
    <cellStyle name="Normal 2 3 2 4 2 3 3" xfId="952"/>
    <cellStyle name="Normal 2 3 2 4 2 3 3 2" xfId="2362"/>
    <cellStyle name="Normal 2 3 2 4 2 3 3 2 2" xfId="4884"/>
    <cellStyle name="Normal 2 3 2 4 2 3 3 2 2 2" xfId="13030"/>
    <cellStyle name="Normal 2 3 2 4 2 3 3 2 2 2 2" xfId="29326"/>
    <cellStyle name="Normal 2 3 2 4 2 3 3 2 2 3" xfId="21180"/>
    <cellStyle name="Normal 2 3 2 4 2 3 3 2 3" xfId="7661"/>
    <cellStyle name="Normal 2 3 2 4 2 3 3 2 3 2" xfId="15807"/>
    <cellStyle name="Normal 2 3 2 4 2 3 3 2 3 2 2" xfId="32103"/>
    <cellStyle name="Normal 2 3 2 4 2 3 3 2 3 3" xfId="23957"/>
    <cellStyle name="Normal 2 3 2 4 2 3 3 2 4" xfId="10508"/>
    <cellStyle name="Normal 2 3 2 4 2 3 3 2 4 2" xfId="26804"/>
    <cellStyle name="Normal 2 3 2 4 2 3 3 2 5" xfId="18658"/>
    <cellStyle name="Normal 2 3 2 4 2 3 3 3" xfId="3666"/>
    <cellStyle name="Normal 2 3 2 4 2 3 3 3 2" xfId="11812"/>
    <cellStyle name="Normal 2 3 2 4 2 3 3 3 2 2" xfId="28108"/>
    <cellStyle name="Normal 2 3 2 4 2 3 3 3 3" xfId="19962"/>
    <cellStyle name="Normal 2 3 2 4 2 3 3 4" xfId="6251"/>
    <cellStyle name="Normal 2 3 2 4 2 3 3 4 2" xfId="14397"/>
    <cellStyle name="Normal 2 3 2 4 2 3 3 4 2 2" xfId="30693"/>
    <cellStyle name="Normal 2 3 2 4 2 3 3 4 3" xfId="22547"/>
    <cellStyle name="Normal 2 3 2 4 2 3 3 5" xfId="9098"/>
    <cellStyle name="Normal 2 3 2 4 2 3 3 5 2" xfId="25394"/>
    <cellStyle name="Normal 2 3 2 4 2 3 3 6" xfId="17248"/>
    <cellStyle name="Normal 2 3 2 4 2 3 4" xfId="1657"/>
    <cellStyle name="Normal 2 3 2 4 2 3 4 2" xfId="4275"/>
    <cellStyle name="Normal 2 3 2 4 2 3 4 2 2" xfId="12421"/>
    <cellStyle name="Normal 2 3 2 4 2 3 4 2 2 2" xfId="28717"/>
    <cellStyle name="Normal 2 3 2 4 2 3 4 2 3" xfId="20571"/>
    <cellStyle name="Normal 2 3 2 4 2 3 4 3" xfId="6956"/>
    <cellStyle name="Normal 2 3 2 4 2 3 4 3 2" xfId="15102"/>
    <cellStyle name="Normal 2 3 2 4 2 3 4 3 2 2" xfId="31398"/>
    <cellStyle name="Normal 2 3 2 4 2 3 4 3 3" xfId="23252"/>
    <cellStyle name="Normal 2 3 2 4 2 3 4 4" xfId="9803"/>
    <cellStyle name="Normal 2 3 2 4 2 3 4 4 2" xfId="26099"/>
    <cellStyle name="Normal 2 3 2 4 2 3 4 5" xfId="17953"/>
    <cellStyle name="Normal 2 3 2 4 2 3 5" xfId="3057"/>
    <cellStyle name="Normal 2 3 2 4 2 3 5 2" xfId="11203"/>
    <cellStyle name="Normal 2 3 2 4 2 3 5 2 2" xfId="27499"/>
    <cellStyle name="Normal 2 3 2 4 2 3 5 3" xfId="19353"/>
    <cellStyle name="Normal 2 3 2 4 2 3 6" xfId="5546"/>
    <cellStyle name="Normal 2 3 2 4 2 3 6 2" xfId="13692"/>
    <cellStyle name="Normal 2 3 2 4 2 3 6 2 2" xfId="29988"/>
    <cellStyle name="Normal 2 3 2 4 2 3 6 3" xfId="21842"/>
    <cellStyle name="Normal 2 3 2 4 2 3 7" xfId="8393"/>
    <cellStyle name="Normal 2 3 2 4 2 3 7 2" xfId="24689"/>
    <cellStyle name="Normal 2 3 2 4 2 3 8" xfId="16543"/>
    <cellStyle name="Normal 2 3 2 4 2 4" xfId="333"/>
    <cellStyle name="Normal 2 3 2 4 2 4 2" xfId="677"/>
    <cellStyle name="Normal 2 3 2 4 2 4 2 2" xfId="1383"/>
    <cellStyle name="Normal 2 3 2 4 2 4 2 2 2" xfId="2793"/>
    <cellStyle name="Normal 2 3 2 4 2 4 2 2 2 2" xfId="5254"/>
    <cellStyle name="Normal 2 3 2 4 2 4 2 2 2 2 2" xfId="13400"/>
    <cellStyle name="Normal 2 3 2 4 2 4 2 2 2 2 2 2" xfId="29696"/>
    <cellStyle name="Normal 2 3 2 4 2 4 2 2 2 2 3" xfId="21550"/>
    <cellStyle name="Normal 2 3 2 4 2 4 2 2 2 3" xfId="8092"/>
    <cellStyle name="Normal 2 3 2 4 2 4 2 2 2 3 2" xfId="16238"/>
    <cellStyle name="Normal 2 3 2 4 2 4 2 2 2 3 2 2" xfId="32534"/>
    <cellStyle name="Normal 2 3 2 4 2 4 2 2 2 3 3" xfId="24388"/>
    <cellStyle name="Normal 2 3 2 4 2 4 2 2 2 4" xfId="10939"/>
    <cellStyle name="Normal 2 3 2 4 2 4 2 2 2 4 2" xfId="27235"/>
    <cellStyle name="Normal 2 3 2 4 2 4 2 2 2 5" xfId="19089"/>
    <cellStyle name="Normal 2 3 2 4 2 4 2 2 3" xfId="4036"/>
    <cellStyle name="Normal 2 3 2 4 2 4 2 2 3 2" xfId="12182"/>
    <cellStyle name="Normal 2 3 2 4 2 4 2 2 3 2 2" xfId="28478"/>
    <cellStyle name="Normal 2 3 2 4 2 4 2 2 3 3" xfId="20332"/>
    <cellStyle name="Normal 2 3 2 4 2 4 2 2 4" xfId="6682"/>
    <cellStyle name="Normal 2 3 2 4 2 4 2 2 4 2" xfId="14828"/>
    <cellStyle name="Normal 2 3 2 4 2 4 2 2 4 2 2" xfId="31124"/>
    <cellStyle name="Normal 2 3 2 4 2 4 2 2 4 3" xfId="22978"/>
    <cellStyle name="Normal 2 3 2 4 2 4 2 2 5" xfId="9529"/>
    <cellStyle name="Normal 2 3 2 4 2 4 2 2 5 2" xfId="25825"/>
    <cellStyle name="Normal 2 3 2 4 2 4 2 2 6" xfId="17679"/>
    <cellStyle name="Normal 2 3 2 4 2 4 2 3" xfId="2088"/>
    <cellStyle name="Normal 2 3 2 4 2 4 2 3 2" xfId="4645"/>
    <cellStyle name="Normal 2 3 2 4 2 4 2 3 2 2" xfId="12791"/>
    <cellStyle name="Normal 2 3 2 4 2 4 2 3 2 2 2" xfId="29087"/>
    <cellStyle name="Normal 2 3 2 4 2 4 2 3 2 3" xfId="20941"/>
    <cellStyle name="Normal 2 3 2 4 2 4 2 3 3" xfId="7387"/>
    <cellStyle name="Normal 2 3 2 4 2 4 2 3 3 2" xfId="15533"/>
    <cellStyle name="Normal 2 3 2 4 2 4 2 3 3 2 2" xfId="31829"/>
    <cellStyle name="Normal 2 3 2 4 2 4 2 3 3 3" xfId="23683"/>
    <cellStyle name="Normal 2 3 2 4 2 4 2 3 4" xfId="10234"/>
    <cellStyle name="Normal 2 3 2 4 2 4 2 3 4 2" xfId="26530"/>
    <cellStyle name="Normal 2 3 2 4 2 4 2 3 5" xfId="18384"/>
    <cellStyle name="Normal 2 3 2 4 2 4 2 4" xfId="3427"/>
    <cellStyle name="Normal 2 3 2 4 2 4 2 4 2" xfId="11573"/>
    <cellStyle name="Normal 2 3 2 4 2 4 2 4 2 2" xfId="27869"/>
    <cellStyle name="Normal 2 3 2 4 2 4 2 4 3" xfId="19723"/>
    <cellStyle name="Normal 2 3 2 4 2 4 2 5" xfId="5977"/>
    <cellStyle name="Normal 2 3 2 4 2 4 2 5 2" xfId="14123"/>
    <cellStyle name="Normal 2 3 2 4 2 4 2 5 2 2" xfId="30419"/>
    <cellStyle name="Normal 2 3 2 4 2 4 2 5 3" xfId="22273"/>
    <cellStyle name="Normal 2 3 2 4 2 4 2 6" xfId="8824"/>
    <cellStyle name="Normal 2 3 2 4 2 4 2 6 2" xfId="25120"/>
    <cellStyle name="Normal 2 3 2 4 2 4 2 7" xfId="16974"/>
    <cellStyle name="Normal 2 3 2 4 2 4 3" xfId="1039"/>
    <cellStyle name="Normal 2 3 2 4 2 4 3 2" xfId="2449"/>
    <cellStyle name="Normal 2 3 2 4 2 4 3 2 2" xfId="4958"/>
    <cellStyle name="Normal 2 3 2 4 2 4 3 2 2 2" xfId="13104"/>
    <cellStyle name="Normal 2 3 2 4 2 4 3 2 2 2 2" xfId="29400"/>
    <cellStyle name="Normal 2 3 2 4 2 4 3 2 2 3" xfId="21254"/>
    <cellStyle name="Normal 2 3 2 4 2 4 3 2 3" xfId="7748"/>
    <cellStyle name="Normal 2 3 2 4 2 4 3 2 3 2" xfId="15894"/>
    <cellStyle name="Normal 2 3 2 4 2 4 3 2 3 2 2" xfId="32190"/>
    <cellStyle name="Normal 2 3 2 4 2 4 3 2 3 3" xfId="24044"/>
    <cellStyle name="Normal 2 3 2 4 2 4 3 2 4" xfId="10595"/>
    <cellStyle name="Normal 2 3 2 4 2 4 3 2 4 2" xfId="26891"/>
    <cellStyle name="Normal 2 3 2 4 2 4 3 2 5" xfId="18745"/>
    <cellStyle name="Normal 2 3 2 4 2 4 3 3" xfId="3740"/>
    <cellStyle name="Normal 2 3 2 4 2 4 3 3 2" xfId="11886"/>
    <cellStyle name="Normal 2 3 2 4 2 4 3 3 2 2" xfId="28182"/>
    <cellStyle name="Normal 2 3 2 4 2 4 3 3 3" xfId="20036"/>
    <cellStyle name="Normal 2 3 2 4 2 4 3 4" xfId="6338"/>
    <cellStyle name="Normal 2 3 2 4 2 4 3 4 2" xfId="14484"/>
    <cellStyle name="Normal 2 3 2 4 2 4 3 4 2 2" xfId="30780"/>
    <cellStyle name="Normal 2 3 2 4 2 4 3 4 3" xfId="22634"/>
    <cellStyle name="Normal 2 3 2 4 2 4 3 5" xfId="9185"/>
    <cellStyle name="Normal 2 3 2 4 2 4 3 5 2" xfId="25481"/>
    <cellStyle name="Normal 2 3 2 4 2 4 3 6" xfId="17335"/>
    <cellStyle name="Normal 2 3 2 4 2 4 4" xfId="1744"/>
    <cellStyle name="Normal 2 3 2 4 2 4 4 2" xfId="4349"/>
    <cellStyle name="Normal 2 3 2 4 2 4 4 2 2" xfId="12495"/>
    <cellStyle name="Normal 2 3 2 4 2 4 4 2 2 2" xfId="28791"/>
    <cellStyle name="Normal 2 3 2 4 2 4 4 2 3" xfId="20645"/>
    <cellStyle name="Normal 2 3 2 4 2 4 4 3" xfId="7043"/>
    <cellStyle name="Normal 2 3 2 4 2 4 4 3 2" xfId="15189"/>
    <cellStyle name="Normal 2 3 2 4 2 4 4 3 2 2" xfId="31485"/>
    <cellStyle name="Normal 2 3 2 4 2 4 4 3 3" xfId="23339"/>
    <cellStyle name="Normal 2 3 2 4 2 4 4 4" xfId="9890"/>
    <cellStyle name="Normal 2 3 2 4 2 4 4 4 2" xfId="26186"/>
    <cellStyle name="Normal 2 3 2 4 2 4 4 5" xfId="18040"/>
    <cellStyle name="Normal 2 3 2 4 2 4 5" xfId="3131"/>
    <cellStyle name="Normal 2 3 2 4 2 4 5 2" xfId="11277"/>
    <cellStyle name="Normal 2 3 2 4 2 4 5 2 2" xfId="27573"/>
    <cellStyle name="Normal 2 3 2 4 2 4 5 3" xfId="19427"/>
    <cellStyle name="Normal 2 3 2 4 2 4 6" xfId="5633"/>
    <cellStyle name="Normal 2 3 2 4 2 4 6 2" xfId="13779"/>
    <cellStyle name="Normal 2 3 2 4 2 4 6 2 2" xfId="30075"/>
    <cellStyle name="Normal 2 3 2 4 2 4 6 3" xfId="21929"/>
    <cellStyle name="Normal 2 3 2 4 2 4 7" xfId="8480"/>
    <cellStyle name="Normal 2 3 2 4 2 4 7 2" xfId="24776"/>
    <cellStyle name="Normal 2 3 2 4 2 4 8" xfId="16630"/>
    <cellStyle name="Normal 2 3 2 4 2 5" xfId="423"/>
    <cellStyle name="Normal 2 3 2 4 2 5 2" xfId="1129"/>
    <cellStyle name="Normal 2 3 2 4 2 5 2 2" xfId="2539"/>
    <cellStyle name="Normal 2 3 2 4 2 5 2 2 2" xfId="5032"/>
    <cellStyle name="Normal 2 3 2 4 2 5 2 2 2 2" xfId="13178"/>
    <cellStyle name="Normal 2 3 2 4 2 5 2 2 2 2 2" xfId="29474"/>
    <cellStyle name="Normal 2 3 2 4 2 5 2 2 2 3" xfId="21328"/>
    <cellStyle name="Normal 2 3 2 4 2 5 2 2 3" xfId="7838"/>
    <cellStyle name="Normal 2 3 2 4 2 5 2 2 3 2" xfId="15984"/>
    <cellStyle name="Normal 2 3 2 4 2 5 2 2 3 2 2" xfId="32280"/>
    <cellStyle name="Normal 2 3 2 4 2 5 2 2 3 3" xfId="24134"/>
    <cellStyle name="Normal 2 3 2 4 2 5 2 2 4" xfId="10685"/>
    <cellStyle name="Normal 2 3 2 4 2 5 2 2 4 2" xfId="26981"/>
    <cellStyle name="Normal 2 3 2 4 2 5 2 2 5" xfId="18835"/>
    <cellStyle name="Normal 2 3 2 4 2 5 2 3" xfId="3814"/>
    <cellStyle name="Normal 2 3 2 4 2 5 2 3 2" xfId="11960"/>
    <cellStyle name="Normal 2 3 2 4 2 5 2 3 2 2" xfId="28256"/>
    <cellStyle name="Normal 2 3 2 4 2 5 2 3 3" xfId="20110"/>
    <cellStyle name="Normal 2 3 2 4 2 5 2 4" xfId="6428"/>
    <cellStyle name="Normal 2 3 2 4 2 5 2 4 2" xfId="14574"/>
    <cellStyle name="Normal 2 3 2 4 2 5 2 4 2 2" xfId="30870"/>
    <cellStyle name="Normal 2 3 2 4 2 5 2 4 3" xfId="22724"/>
    <cellStyle name="Normal 2 3 2 4 2 5 2 5" xfId="9275"/>
    <cellStyle name="Normal 2 3 2 4 2 5 2 5 2" xfId="25571"/>
    <cellStyle name="Normal 2 3 2 4 2 5 2 6" xfId="17425"/>
    <cellStyle name="Normal 2 3 2 4 2 5 3" xfId="1834"/>
    <cellStyle name="Normal 2 3 2 4 2 5 3 2" xfId="4423"/>
    <cellStyle name="Normal 2 3 2 4 2 5 3 2 2" xfId="12569"/>
    <cellStyle name="Normal 2 3 2 4 2 5 3 2 2 2" xfId="28865"/>
    <cellStyle name="Normal 2 3 2 4 2 5 3 2 3" xfId="20719"/>
    <cellStyle name="Normal 2 3 2 4 2 5 3 3" xfId="7133"/>
    <cellStyle name="Normal 2 3 2 4 2 5 3 3 2" xfId="15279"/>
    <cellStyle name="Normal 2 3 2 4 2 5 3 3 2 2" xfId="31575"/>
    <cellStyle name="Normal 2 3 2 4 2 5 3 3 3" xfId="23429"/>
    <cellStyle name="Normal 2 3 2 4 2 5 3 4" xfId="9980"/>
    <cellStyle name="Normal 2 3 2 4 2 5 3 4 2" xfId="26276"/>
    <cellStyle name="Normal 2 3 2 4 2 5 3 5" xfId="18130"/>
    <cellStyle name="Normal 2 3 2 4 2 5 4" xfId="3205"/>
    <cellStyle name="Normal 2 3 2 4 2 5 4 2" xfId="11351"/>
    <cellStyle name="Normal 2 3 2 4 2 5 4 2 2" xfId="27647"/>
    <cellStyle name="Normal 2 3 2 4 2 5 4 3" xfId="19501"/>
    <cellStyle name="Normal 2 3 2 4 2 5 5" xfId="5723"/>
    <cellStyle name="Normal 2 3 2 4 2 5 5 2" xfId="13869"/>
    <cellStyle name="Normal 2 3 2 4 2 5 5 2 2" xfId="30165"/>
    <cellStyle name="Normal 2 3 2 4 2 5 5 3" xfId="22019"/>
    <cellStyle name="Normal 2 3 2 4 2 5 6" xfId="8570"/>
    <cellStyle name="Normal 2 3 2 4 2 5 6 2" xfId="24866"/>
    <cellStyle name="Normal 2 3 2 4 2 5 7" xfId="16720"/>
    <cellStyle name="Normal 2 3 2 4 2 6" xfId="785"/>
    <cellStyle name="Normal 2 3 2 4 2 6 2" xfId="2195"/>
    <cellStyle name="Normal 2 3 2 4 2 6 2 2" xfId="4736"/>
    <cellStyle name="Normal 2 3 2 4 2 6 2 2 2" xfId="12882"/>
    <cellStyle name="Normal 2 3 2 4 2 6 2 2 2 2" xfId="29178"/>
    <cellStyle name="Normal 2 3 2 4 2 6 2 2 3" xfId="21032"/>
    <cellStyle name="Normal 2 3 2 4 2 6 2 3" xfId="7494"/>
    <cellStyle name="Normal 2 3 2 4 2 6 2 3 2" xfId="15640"/>
    <cellStyle name="Normal 2 3 2 4 2 6 2 3 2 2" xfId="31936"/>
    <cellStyle name="Normal 2 3 2 4 2 6 2 3 3" xfId="23790"/>
    <cellStyle name="Normal 2 3 2 4 2 6 2 4" xfId="10341"/>
    <cellStyle name="Normal 2 3 2 4 2 6 2 4 2" xfId="26637"/>
    <cellStyle name="Normal 2 3 2 4 2 6 2 5" xfId="18491"/>
    <cellStyle name="Normal 2 3 2 4 2 6 3" xfId="3518"/>
    <cellStyle name="Normal 2 3 2 4 2 6 3 2" xfId="11664"/>
    <cellStyle name="Normal 2 3 2 4 2 6 3 2 2" xfId="27960"/>
    <cellStyle name="Normal 2 3 2 4 2 6 3 3" xfId="19814"/>
    <cellStyle name="Normal 2 3 2 4 2 6 4" xfId="6084"/>
    <cellStyle name="Normal 2 3 2 4 2 6 4 2" xfId="14230"/>
    <cellStyle name="Normal 2 3 2 4 2 6 4 2 2" xfId="30526"/>
    <cellStyle name="Normal 2 3 2 4 2 6 4 3" xfId="22380"/>
    <cellStyle name="Normal 2 3 2 4 2 6 5" xfId="8931"/>
    <cellStyle name="Normal 2 3 2 4 2 6 5 2" xfId="25227"/>
    <cellStyle name="Normal 2 3 2 4 2 6 6" xfId="17081"/>
    <cellStyle name="Normal 2 3 2 4 2 7" xfId="1490"/>
    <cellStyle name="Normal 2 3 2 4 2 7 2" xfId="4127"/>
    <cellStyle name="Normal 2 3 2 4 2 7 2 2" xfId="12273"/>
    <cellStyle name="Normal 2 3 2 4 2 7 2 2 2" xfId="28569"/>
    <cellStyle name="Normal 2 3 2 4 2 7 2 3" xfId="20423"/>
    <cellStyle name="Normal 2 3 2 4 2 7 3" xfId="6789"/>
    <cellStyle name="Normal 2 3 2 4 2 7 3 2" xfId="14935"/>
    <cellStyle name="Normal 2 3 2 4 2 7 3 2 2" xfId="31231"/>
    <cellStyle name="Normal 2 3 2 4 2 7 3 3" xfId="23085"/>
    <cellStyle name="Normal 2 3 2 4 2 7 4" xfId="9636"/>
    <cellStyle name="Normal 2 3 2 4 2 7 4 2" xfId="25932"/>
    <cellStyle name="Normal 2 3 2 4 2 7 5" xfId="17786"/>
    <cellStyle name="Normal 2 3 2 4 2 8" xfId="2909"/>
    <cellStyle name="Normal 2 3 2 4 2 8 2" xfId="11055"/>
    <cellStyle name="Normal 2 3 2 4 2 8 2 2" xfId="27351"/>
    <cellStyle name="Normal 2 3 2 4 2 8 3" xfId="19205"/>
    <cellStyle name="Normal 2 3 2 4 2 9" xfId="5379"/>
    <cellStyle name="Normal 2 3 2 4 2 9 2" xfId="13525"/>
    <cellStyle name="Normal 2 3 2 4 2 9 2 2" xfId="29821"/>
    <cellStyle name="Normal 2 3 2 4 2 9 3" xfId="21675"/>
    <cellStyle name="Normal 2 3 2 4 3" xfId="125"/>
    <cellStyle name="Normal 2 3 2 4 3 2" xfId="469"/>
    <cellStyle name="Normal 2 3 2 4 3 2 2" xfId="1175"/>
    <cellStyle name="Normal 2 3 2 4 3 2 2 2" xfId="2585"/>
    <cellStyle name="Normal 2 3 2 4 3 2 2 2 2" xfId="5070"/>
    <cellStyle name="Normal 2 3 2 4 3 2 2 2 2 2" xfId="13216"/>
    <cellStyle name="Normal 2 3 2 4 3 2 2 2 2 2 2" xfId="29512"/>
    <cellStyle name="Normal 2 3 2 4 3 2 2 2 2 3" xfId="21366"/>
    <cellStyle name="Normal 2 3 2 4 3 2 2 2 3" xfId="7884"/>
    <cellStyle name="Normal 2 3 2 4 3 2 2 2 3 2" xfId="16030"/>
    <cellStyle name="Normal 2 3 2 4 3 2 2 2 3 2 2" xfId="32326"/>
    <cellStyle name="Normal 2 3 2 4 3 2 2 2 3 3" xfId="24180"/>
    <cellStyle name="Normal 2 3 2 4 3 2 2 2 4" xfId="10731"/>
    <cellStyle name="Normal 2 3 2 4 3 2 2 2 4 2" xfId="27027"/>
    <cellStyle name="Normal 2 3 2 4 3 2 2 2 5" xfId="18881"/>
    <cellStyle name="Normal 2 3 2 4 3 2 2 3" xfId="3852"/>
    <cellStyle name="Normal 2 3 2 4 3 2 2 3 2" xfId="11998"/>
    <cellStyle name="Normal 2 3 2 4 3 2 2 3 2 2" xfId="28294"/>
    <cellStyle name="Normal 2 3 2 4 3 2 2 3 3" xfId="20148"/>
    <cellStyle name="Normal 2 3 2 4 3 2 2 4" xfId="6474"/>
    <cellStyle name="Normal 2 3 2 4 3 2 2 4 2" xfId="14620"/>
    <cellStyle name="Normal 2 3 2 4 3 2 2 4 2 2" xfId="30916"/>
    <cellStyle name="Normal 2 3 2 4 3 2 2 4 3" xfId="22770"/>
    <cellStyle name="Normal 2 3 2 4 3 2 2 5" xfId="9321"/>
    <cellStyle name="Normal 2 3 2 4 3 2 2 5 2" xfId="25617"/>
    <cellStyle name="Normal 2 3 2 4 3 2 2 6" xfId="17471"/>
    <cellStyle name="Normal 2 3 2 4 3 2 3" xfId="1880"/>
    <cellStyle name="Normal 2 3 2 4 3 2 3 2" xfId="4461"/>
    <cellStyle name="Normal 2 3 2 4 3 2 3 2 2" xfId="12607"/>
    <cellStyle name="Normal 2 3 2 4 3 2 3 2 2 2" xfId="28903"/>
    <cellStyle name="Normal 2 3 2 4 3 2 3 2 3" xfId="20757"/>
    <cellStyle name="Normal 2 3 2 4 3 2 3 3" xfId="7179"/>
    <cellStyle name="Normal 2 3 2 4 3 2 3 3 2" xfId="15325"/>
    <cellStyle name="Normal 2 3 2 4 3 2 3 3 2 2" xfId="31621"/>
    <cellStyle name="Normal 2 3 2 4 3 2 3 3 3" xfId="23475"/>
    <cellStyle name="Normal 2 3 2 4 3 2 3 4" xfId="10026"/>
    <cellStyle name="Normal 2 3 2 4 3 2 3 4 2" xfId="26322"/>
    <cellStyle name="Normal 2 3 2 4 3 2 3 5" xfId="18176"/>
    <cellStyle name="Normal 2 3 2 4 3 2 4" xfId="3243"/>
    <cellStyle name="Normal 2 3 2 4 3 2 4 2" xfId="11389"/>
    <cellStyle name="Normal 2 3 2 4 3 2 4 2 2" xfId="27685"/>
    <cellStyle name="Normal 2 3 2 4 3 2 4 3" xfId="19539"/>
    <cellStyle name="Normal 2 3 2 4 3 2 5" xfId="5769"/>
    <cellStyle name="Normal 2 3 2 4 3 2 5 2" xfId="13915"/>
    <cellStyle name="Normal 2 3 2 4 3 2 5 2 2" xfId="30211"/>
    <cellStyle name="Normal 2 3 2 4 3 2 5 3" xfId="22065"/>
    <cellStyle name="Normal 2 3 2 4 3 2 6" xfId="8616"/>
    <cellStyle name="Normal 2 3 2 4 3 2 6 2" xfId="24912"/>
    <cellStyle name="Normal 2 3 2 4 3 2 7" xfId="16766"/>
    <cellStyle name="Normal 2 3 2 4 3 3" xfId="831"/>
    <cellStyle name="Normal 2 3 2 4 3 3 2" xfId="2241"/>
    <cellStyle name="Normal 2 3 2 4 3 3 2 2" xfId="4774"/>
    <cellStyle name="Normal 2 3 2 4 3 3 2 2 2" xfId="12920"/>
    <cellStyle name="Normal 2 3 2 4 3 3 2 2 2 2" xfId="29216"/>
    <cellStyle name="Normal 2 3 2 4 3 3 2 2 3" xfId="21070"/>
    <cellStyle name="Normal 2 3 2 4 3 3 2 3" xfId="7540"/>
    <cellStyle name="Normal 2 3 2 4 3 3 2 3 2" xfId="15686"/>
    <cellStyle name="Normal 2 3 2 4 3 3 2 3 2 2" xfId="31982"/>
    <cellStyle name="Normal 2 3 2 4 3 3 2 3 3" xfId="23836"/>
    <cellStyle name="Normal 2 3 2 4 3 3 2 4" xfId="10387"/>
    <cellStyle name="Normal 2 3 2 4 3 3 2 4 2" xfId="26683"/>
    <cellStyle name="Normal 2 3 2 4 3 3 2 5" xfId="18537"/>
    <cellStyle name="Normal 2 3 2 4 3 3 3" xfId="3556"/>
    <cellStyle name="Normal 2 3 2 4 3 3 3 2" xfId="11702"/>
    <cellStyle name="Normal 2 3 2 4 3 3 3 2 2" xfId="27998"/>
    <cellStyle name="Normal 2 3 2 4 3 3 3 3" xfId="19852"/>
    <cellStyle name="Normal 2 3 2 4 3 3 4" xfId="6130"/>
    <cellStyle name="Normal 2 3 2 4 3 3 4 2" xfId="14276"/>
    <cellStyle name="Normal 2 3 2 4 3 3 4 2 2" xfId="30572"/>
    <cellStyle name="Normal 2 3 2 4 3 3 4 3" xfId="22426"/>
    <cellStyle name="Normal 2 3 2 4 3 3 5" xfId="8977"/>
    <cellStyle name="Normal 2 3 2 4 3 3 5 2" xfId="25273"/>
    <cellStyle name="Normal 2 3 2 4 3 3 6" xfId="17127"/>
    <cellStyle name="Normal 2 3 2 4 3 4" xfId="1536"/>
    <cellStyle name="Normal 2 3 2 4 3 4 2" xfId="4165"/>
    <cellStyle name="Normal 2 3 2 4 3 4 2 2" xfId="12311"/>
    <cellStyle name="Normal 2 3 2 4 3 4 2 2 2" xfId="28607"/>
    <cellStyle name="Normal 2 3 2 4 3 4 2 3" xfId="20461"/>
    <cellStyle name="Normal 2 3 2 4 3 4 3" xfId="6835"/>
    <cellStyle name="Normal 2 3 2 4 3 4 3 2" xfId="14981"/>
    <cellStyle name="Normal 2 3 2 4 3 4 3 2 2" xfId="31277"/>
    <cellStyle name="Normal 2 3 2 4 3 4 3 3" xfId="23131"/>
    <cellStyle name="Normal 2 3 2 4 3 4 4" xfId="9682"/>
    <cellStyle name="Normal 2 3 2 4 3 4 4 2" xfId="25978"/>
    <cellStyle name="Normal 2 3 2 4 3 4 5" xfId="17832"/>
    <cellStyle name="Normal 2 3 2 4 3 5" xfId="2947"/>
    <cellStyle name="Normal 2 3 2 4 3 5 2" xfId="11093"/>
    <cellStyle name="Normal 2 3 2 4 3 5 2 2" xfId="27389"/>
    <cellStyle name="Normal 2 3 2 4 3 5 3" xfId="19243"/>
    <cellStyle name="Normal 2 3 2 4 3 6" xfId="5425"/>
    <cellStyle name="Normal 2 3 2 4 3 6 2" xfId="13571"/>
    <cellStyle name="Normal 2 3 2 4 3 6 2 2" xfId="29867"/>
    <cellStyle name="Normal 2 3 2 4 3 6 3" xfId="21721"/>
    <cellStyle name="Normal 2 3 2 4 3 7" xfId="8272"/>
    <cellStyle name="Normal 2 3 2 4 3 7 2" xfId="24568"/>
    <cellStyle name="Normal 2 3 2 4 3 8" xfId="16422"/>
    <cellStyle name="Normal 2 3 2 4 4" xfId="210"/>
    <cellStyle name="Normal 2 3 2 4 4 2" xfId="554"/>
    <cellStyle name="Normal 2 3 2 4 4 2 2" xfId="1260"/>
    <cellStyle name="Normal 2 3 2 4 4 2 2 2" xfId="2670"/>
    <cellStyle name="Normal 2 3 2 4 4 2 2 2 2" xfId="5144"/>
    <cellStyle name="Normal 2 3 2 4 4 2 2 2 2 2" xfId="13290"/>
    <cellStyle name="Normal 2 3 2 4 4 2 2 2 2 2 2" xfId="29586"/>
    <cellStyle name="Normal 2 3 2 4 4 2 2 2 2 3" xfId="21440"/>
    <cellStyle name="Normal 2 3 2 4 4 2 2 2 3" xfId="7969"/>
    <cellStyle name="Normal 2 3 2 4 4 2 2 2 3 2" xfId="16115"/>
    <cellStyle name="Normal 2 3 2 4 4 2 2 2 3 2 2" xfId="32411"/>
    <cellStyle name="Normal 2 3 2 4 4 2 2 2 3 3" xfId="24265"/>
    <cellStyle name="Normal 2 3 2 4 4 2 2 2 4" xfId="10816"/>
    <cellStyle name="Normal 2 3 2 4 4 2 2 2 4 2" xfId="27112"/>
    <cellStyle name="Normal 2 3 2 4 4 2 2 2 5" xfId="18966"/>
    <cellStyle name="Normal 2 3 2 4 4 2 2 3" xfId="3926"/>
    <cellStyle name="Normal 2 3 2 4 4 2 2 3 2" xfId="12072"/>
    <cellStyle name="Normal 2 3 2 4 4 2 2 3 2 2" xfId="28368"/>
    <cellStyle name="Normal 2 3 2 4 4 2 2 3 3" xfId="20222"/>
    <cellStyle name="Normal 2 3 2 4 4 2 2 4" xfId="6559"/>
    <cellStyle name="Normal 2 3 2 4 4 2 2 4 2" xfId="14705"/>
    <cellStyle name="Normal 2 3 2 4 4 2 2 4 2 2" xfId="31001"/>
    <cellStyle name="Normal 2 3 2 4 4 2 2 4 3" xfId="22855"/>
    <cellStyle name="Normal 2 3 2 4 4 2 2 5" xfId="9406"/>
    <cellStyle name="Normal 2 3 2 4 4 2 2 5 2" xfId="25702"/>
    <cellStyle name="Normal 2 3 2 4 4 2 2 6" xfId="17556"/>
    <cellStyle name="Normal 2 3 2 4 4 2 3" xfId="1965"/>
    <cellStyle name="Normal 2 3 2 4 4 2 3 2" xfId="4535"/>
    <cellStyle name="Normal 2 3 2 4 4 2 3 2 2" xfId="12681"/>
    <cellStyle name="Normal 2 3 2 4 4 2 3 2 2 2" xfId="28977"/>
    <cellStyle name="Normal 2 3 2 4 4 2 3 2 3" xfId="20831"/>
    <cellStyle name="Normal 2 3 2 4 4 2 3 3" xfId="7264"/>
    <cellStyle name="Normal 2 3 2 4 4 2 3 3 2" xfId="15410"/>
    <cellStyle name="Normal 2 3 2 4 4 2 3 3 2 2" xfId="31706"/>
    <cellStyle name="Normal 2 3 2 4 4 2 3 3 3" xfId="23560"/>
    <cellStyle name="Normal 2 3 2 4 4 2 3 4" xfId="10111"/>
    <cellStyle name="Normal 2 3 2 4 4 2 3 4 2" xfId="26407"/>
    <cellStyle name="Normal 2 3 2 4 4 2 3 5" xfId="18261"/>
    <cellStyle name="Normal 2 3 2 4 4 2 4" xfId="3317"/>
    <cellStyle name="Normal 2 3 2 4 4 2 4 2" xfId="11463"/>
    <cellStyle name="Normal 2 3 2 4 4 2 4 2 2" xfId="27759"/>
    <cellStyle name="Normal 2 3 2 4 4 2 4 3" xfId="19613"/>
    <cellStyle name="Normal 2 3 2 4 4 2 5" xfId="5854"/>
    <cellStyle name="Normal 2 3 2 4 4 2 5 2" xfId="14000"/>
    <cellStyle name="Normal 2 3 2 4 4 2 5 2 2" xfId="30296"/>
    <cellStyle name="Normal 2 3 2 4 4 2 5 3" xfId="22150"/>
    <cellStyle name="Normal 2 3 2 4 4 2 6" xfId="8701"/>
    <cellStyle name="Normal 2 3 2 4 4 2 6 2" xfId="24997"/>
    <cellStyle name="Normal 2 3 2 4 4 2 7" xfId="16851"/>
    <cellStyle name="Normal 2 3 2 4 4 3" xfId="916"/>
    <cellStyle name="Normal 2 3 2 4 4 3 2" xfId="2326"/>
    <cellStyle name="Normal 2 3 2 4 4 3 2 2" xfId="4848"/>
    <cellStyle name="Normal 2 3 2 4 4 3 2 2 2" xfId="12994"/>
    <cellStyle name="Normal 2 3 2 4 4 3 2 2 2 2" xfId="29290"/>
    <cellStyle name="Normal 2 3 2 4 4 3 2 2 3" xfId="21144"/>
    <cellStyle name="Normal 2 3 2 4 4 3 2 3" xfId="7625"/>
    <cellStyle name="Normal 2 3 2 4 4 3 2 3 2" xfId="15771"/>
    <cellStyle name="Normal 2 3 2 4 4 3 2 3 2 2" xfId="32067"/>
    <cellStyle name="Normal 2 3 2 4 4 3 2 3 3" xfId="23921"/>
    <cellStyle name="Normal 2 3 2 4 4 3 2 4" xfId="10472"/>
    <cellStyle name="Normal 2 3 2 4 4 3 2 4 2" xfId="26768"/>
    <cellStyle name="Normal 2 3 2 4 4 3 2 5" xfId="18622"/>
    <cellStyle name="Normal 2 3 2 4 4 3 3" xfId="3630"/>
    <cellStyle name="Normal 2 3 2 4 4 3 3 2" xfId="11776"/>
    <cellStyle name="Normal 2 3 2 4 4 3 3 2 2" xfId="28072"/>
    <cellStyle name="Normal 2 3 2 4 4 3 3 3" xfId="19926"/>
    <cellStyle name="Normal 2 3 2 4 4 3 4" xfId="6215"/>
    <cellStyle name="Normal 2 3 2 4 4 3 4 2" xfId="14361"/>
    <cellStyle name="Normal 2 3 2 4 4 3 4 2 2" xfId="30657"/>
    <cellStyle name="Normal 2 3 2 4 4 3 4 3" xfId="22511"/>
    <cellStyle name="Normal 2 3 2 4 4 3 5" xfId="9062"/>
    <cellStyle name="Normal 2 3 2 4 4 3 5 2" xfId="25358"/>
    <cellStyle name="Normal 2 3 2 4 4 3 6" xfId="17212"/>
    <cellStyle name="Normal 2 3 2 4 4 4" xfId="1621"/>
    <cellStyle name="Normal 2 3 2 4 4 4 2" xfId="4239"/>
    <cellStyle name="Normal 2 3 2 4 4 4 2 2" xfId="12385"/>
    <cellStyle name="Normal 2 3 2 4 4 4 2 2 2" xfId="28681"/>
    <cellStyle name="Normal 2 3 2 4 4 4 2 3" xfId="20535"/>
    <cellStyle name="Normal 2 3 2 4 4 4 3" xfId="6920"/>
    <cellStyle name="Normal 2 3 2 4 4 4 3 2" xfId="15066"/>
    <cellStyle name="Normal 2 3 2 4 4 4 3 2 2" xfId="31362"/>
    <cellStyle name="Normal 2 3 2 4 4 4 3 3" xfId="23216"/>
    <cellStyle name="Normal 2 3 2 4 4 4 4" xfId="9767"/>
    <cellStyle name="Normal 2 3 2 4 4 4 4 2" xfId="26063"/>
    <cellStyle name="Normal 2 3 2 4 4 4 5" xfId="17917"/>
    <cellStyle name="Normal 2 3 2 4 4 5" xfId="3021"/>
    <cellStyle name="Normal 2 3 2 4 4 5 2" xfId="11167"/>
    <cellStyle name="Normal 2 3 2 4 4 5 2 2" xfId="27463"/>
    <cellStyle name="Normal 2 3 2 4 4 5 3" xfId="19317"/>
    <cellStyle name="Normal 2 3 2 4 4 6" xfId="5510"/>
    <cellStyle name="Normal 2 3 2 4 4 6 2" xfId="13656"/>
    <cellStyle name="Normal 2 3 2 4 4 6 2 2" xfId="29952"/>
    <cellStyle name="Normal 2 3 2 4 4 6 3" xfId="21806"/>
    <cellStyle name="Normal 2 3 2 4 4 7" xfId="8357"/>
    <cellStyle name="Normal 2 3 2 4 4 7 2" xfId="24653"/>
    <cellStyle name="Normal 2 3 2 4 4 8" xfId="16507"/>
    <cellStyle name="Normal 2 3 2 4 5" xfId="289"/>
    <cellStyle name="Normal 2 3 2 4 5 2" xfId="633"/>
    <cellStyle name="Normal 2 3 2 4 5 2 2" xfId="1339"/>
    <cellStyle name="Normal 2 3 2 4 5 2 2 2" xfId="2749"/>
    <cellStyle name="Normal 2 3 2 4 5 2 2 2 2" xfId="5218"/>
    <cellStyle name="Normal 2 3 2 4 5 2 2 2 2 2" xfId="13364"/>
    <cellStyle name="Normal 2 3 2 4 5 2 2 2 2 2 2" xfId="29660"/>
    <cellStyle name="Normal 2 3 2 4 5 2 2 2 2 3" xfId="21514"/>
    <cellStyle name="Normal 2 3 2 4 5 2 2 2 3" xfId="8048"/>
    <cellStyle name="Normal 2 3 2 4 5 2 2 2 3 2" xfId="16194"/>
    <cellStyle name="Normal 2 3 2 4 5 2 2 2 3 2 2" xfId="32490"/>
    <cellStyle name="Normal 2 3 2 4 5 2 2 2 3 3" xfId="24344"/>
    <cellStyle name="Normal 2 3 2 4 5 2 2 2 4" xfId="10895"/>
    <cellStyle name="Normal 2 3 2 4 5 2 2 2 4 2" xfId="27191"/>
    <cellStyle name="Normal 2 3 2 4 5 2 2 2 5" xfId="19045"/>
    <cellStyle name="Normal 2 3 2 4 5 2 2 3" xfId="4000"/>
    <cellStyle name="Normal 2 3 2 4 5 2 2 3 2" xfId="12146"/>
    <cellStyle name="Normal 2 3 2 4 5 2 2 3 2 2" xfId="28442"/>
    <cellStyle name="Normal 2 3 2 4 5 2 2 3 3" xfId="20296"/>
    <cellStyle name="Normal 2 3 2 4 5 2 2 4" xfId="6638"/>
    <cellStyle name="Normal 2 3 2 4 5 2 2 4 2" xfId="14784"/>
    <cellStyle name="Normal 2 3 2 4 5 2 2 4 2 2" xfId="31080"/>
    <cellStyle name="Normal 2 3 2 4 5 2 2 4 3" xfId="22934"/>
    <cellStyle name="Normal 2 3 2 4 5 2 2 5" xfId="9485"/>
    <cellStyle name="Normal 2 3 2 4 5 2 2 5 2" xfId="25781"/>
    <cellStyle name="Normal 2 3 2 4 5 2 2 6" xfId="17635"/>
    <cellStyle name="Normal 2 3 2 4 5 2 3" xfId="2044"/>
    <cellStyle name="Normal 2 3 2 4 5 2 3 2" xfId="4609"/>
    <cellStyle name="Normal 2 3 2 4 5 2 3 2 2" xfId="12755"/>
    <cellStyle name="Normal 2 3 2 4 5 2 3 2 2 2" xfId="29051"/>
    <cellStyle name="Normal 2 3 2 4 5 2 3 2 3" xfId="20905"/>
    <cellStyle name="Normal 2 3 2 4 5 2 3 3" xfId="7343"/>
    <cellStyle name="Normal 2 3 2 4 5 2 3 3 2" xfId="15489"/>
    <cellStyle name="Normal 2 3 2 4 5 2 3 3 2 2" xfId="31785"/>
    <cellStyle name="Normal 2 3 2 4 5 2 3 3 3" xfId="23639"/>
    <cellStyle name="Normal 2 3 2 4 5 2 3 4" xfId="10190"/>
    <cellStyle name="Normal 2 3 2 4 5 2 3 4 2" xfId="26486"/>
    <cellStyle name="Normal 2 3 2 4 5 2 3 5" xfId="18340"/>
    <cellStyle name="Normal 2 3 2 4 5 2 4" xfId="3391"/>
    <cellStyle name="Normal 2 3 2 4 5 2 4 2" xfId="11537"/>
    <cellStyle name="Normal 2 3 2 4 5 2 4 2 2" xfId="27833"/>
    <cellStyle name="Normal 2 3 2 4 5 2 4 3" xfId="19687"/>
    <cellStyle name="Normal 2 3 2 4 5 2 5" xfId="5933"/>
    <cellStyle name="Normal 2 3 2 4 5 2 5 2" xfId="14079"/>
    <cellStyle name="Normal 2 3 2 4 5 2 5 2 2" xfId="30375"/>
    <cellStyle name="Normal 2 3 2 4 5 2 5 3" xfId="22229"/>
    <cellStyle name="Normal 2 3 2 4 5 2 6" xfId="8780"/>
    <cellStyle name="Normal 2 3 2 4 5 2 6 2" xfId="25076"/>
    <cellStyle name="Normal 2 3 2 4 5 2 7" xfId="16930"/>
    <cellStyle name="Normal 2 3 2 4 5 3" xfId="995"/>
    <cellStyle name="Normal 2 3 2 4 5 3 2" xfId="2405"/>
    <cellStyle name="Normal 2 3 2 4 5 3 2 2" xfId="4922"/>
    <cellStyle name="Normal 2 3 2 4 5 3 2 2 2" xfId="13068"/>
    <cellStyle name="Normal 2 3 2 4 5 3 2 2 2 2" xfId="29364"/>
    <cellStyle name="Normal 2 3 2 4 5 3 2 2 3" xfId="21218"/>
    <cellStyle name="Normal 2 3 2 4 5 3 2 3" xfId="7704"/>
    <cellStyle name="Normal 2 3 2 4 5 3 2 3 2" xfId="15850"/>
    <cellStyle name="Normal 2 3 2 4 5 3 2 3 2 2" xfId="32146"/>
    <cellStyle name="Normal 2 3 2 4 5 3 2 3 3" xfId="24000"/>
    <cellStyle name="Normal 2 3 2 4 5 3 2 4" xfId="10551"/>
    <cellStyle name="Normal 2 3 2 4 5 3 2 4 2" xfId="26847"/>
    <cellStyle name="Normal 2 3 2 4 5 3 2 5" xfId="18701"/>
    <cellStyle name="Normal 2 3 2 4 5 3 3" xfId="3704"/>
    <cellStyle name="Normal 2 3 2 4 5 3 3 2" xfId="11850"/>
    <cellStyle name="Normal 2 3 2 4 5 3 3 2 2" xfId="28146"/>
    <cellStyle name="Normal 2 3 2 4 5 3 3 3" xfId="20000"/>
    <cellStyle name="Normal 2 3 2 4 5 3 4" xfId="6294"/>
    <cellStyle name="Normal 2 3 2 4 5 3 4 2" xfId="14440"/>
    <cellStyle name="Normal 2 3 2 4 5 3 4 2 2" xfId="30736"/>
    <cellStyle name="Normal 2 3 2 4 5 3 4 3" xfId="22590"/>
    <cellStyle name="Normal 2 3 2 4 5 3 5" xfId="9141"/>
    <cellStyle name="Normal 2 3 2 4 5 3 5 2" xfId="25437"/>
    <cellStyle name="Normal 2 3 2 4 5 3 6" xfId="17291"/>
    <cellStyle name="Normal 2 3 2 4 5 4" xfId="1700"/>
    <cellStyle name="Normal 2 3 2 4 5 4 2" xfId="4313"/>
    <cellStyle name="Normal 2 3 2 4 5 4 2 2" xfId="12459"/>
    <cellStyle name="Normal 2 3 2 4 5 4 2 2 2" xfId="28755"/>
    <cellStyle name="Normal 2 3 2 4 5 4 2 3" xfId="20609"/>
    <cellStyle name="Normal 2 3 2 4 5 4 3" xfId="6999"/>
    <cellStyle name="Normal 2 3 2 4 5 4 3 2" xfId="15145"/>
    <cellStyle name="Normal 2 3 2 4 5 4 3 2 2" xfId="31441"/>
    <cellStyle name="Normal 2 3 2 4 5 4 3 3" xfId="23295"/>
    <cellStyle name="Normal 2 3 2 4 5 4 4" xfId="9846"/>
    <cellStyle name="Normal 2 3 2 4 5 4 4 2" xfId="26142"/>
    <cellStyle name="Normal 2 3 2 4 5 4 5" xfId="17996"/>
    <cellStyle name="Normal 2 3 2 4 5 5" xfId="3095"/>
    <cellStyle name="Normal 2 3 2 4 5 5 2" xfId="11241"/>
    <cellStyle name="Normal 2 3 2 4 5 5 2 2" xfId="27537"/>
    <cellStyle name="Normal 2 3 2 4 5 5 3" xfId="19391"/>
    <cellStyle name="Normal 2 3 2 4 5 6" xfId="5589"/>
    <cellStyle name="Normal 2 3 2 4 5 6 2" xfId="13735"/>
    <cellStyle name="Normal 2 3 2 4 5 6 2 2" xfId="30031"/>
    <cellStyle name="Normal 2 3 2 4 5 6 3" xfId="21885"/>
    <cellStyle name="Normal 2 3 2 4 5 7" xfId="8436"/>
    <cellStyle name="Normal 2 3 2 4 5 7 2" xfId="24732"/>
    <cellStyle name="Normal 2 3 2 4 5 8" xfId="16586"/>
    <cellStyle name="Normal 2 3 2 4 6" xfId="379"/>
    <cellStyle name="Normal 2 3 2 4 6 2" xfId="1085"/>
    <cellStyle name="Normal 2 3 2 4 6 2 2" xfId="2495"/>
    <cellStyle name="Normal 2 3 2 4 6 2 2 2" xfId="4996"/>
    <cellStyle name="Normal 2 3 2 4 6 2 2 2 2" xfId="13142"/>
    <cellStyle name="Normal 2 3 2 4 6 2 2 2 2 2" xfId="29438"/>
    <cellStyle name="Normal 2 3 2 4 6 2 2 2 3" xfId="21292"/>
    <cellStyle name="Normal 2 3 2 4 6 2 2 3" xfId="7794"/>
    <cellStyle name="Normal 2 3 2 4 6 2 2 3 2" xfId="15940"/>
    <cellStyle name="Normal 2 3 2 4 6 2 2 3 2 2" xfId="32236"/>
    <cellStyle name="Normal 2 3 2 4 6 2 2 3 3" xfId="24090"/>
    <cellStyle name="Normal 2 3 2 4 6 2 2 4" xfId="10641"/>
    <cellStyle name="Normal 2 3 2 4 6 2 2 4 2" xfId="26937"/>
    <cellStyle name="Normal 2 3 2 4 6 2 2 5" xfId="18791"/>
    <cellStyle name="Normal 2 3 2 4 6 2 3" xfId="3778"/>
    <cellStyle name="Normal 2 3 2 4 6 2 3 2" xfId="11924"/>
    <cellStyle name="Normal 2 3 2 4 6 2 3 2 2" xfId="28220"/>
    <cellStyle name="Normal 2 3 2 4 6 2 3 3" xfId="20074"/>
    <cellStyle name="Normal 2 3 2 4 6 2 4" xfId="6384"/>
    <cellStyle name="Normal 2 3 2 4 6 2 4 2" xfId="14530"/>
    <cellStyle name="Normal 2 3 2 4 6 2 4 2 2" xfId="30826"/>
    <cellStyle name="Normal 2 3 2 4 6 2 4 3" xfId="22680"/>
    <cellStyle name="Normal 2 3 2 4 6 2 5" xfId="9231"/>
    <cellStyle name="Normal 2 3 2 4 6 2 5 2" xfId="25527"/>
    <cellStyle name="Normal 2 3 2 4 6 2 6" xfId="17381"/>
    <cellStyle name="Normal 2 3 2 4 6 3" xfId="1790"/>
    <cellStyle name="Normal 2 3 2 4 6 3 2" xfId="4387"/>
    <cellStyle name="Normal 2 3 2 4 6 3 2 2" xfId="12533"/>
    <cellStyle name="Normal 2 3 2 4 6 3 2 2 2" xfId="28829"/>
    <cellStyle name="Normal 2 3 2 4 6 3 2 3" xfId="20683"/>
    <cellStyle name="Normal 2 3 2 4 6 3 3" xfId="7089"/>
    <cellStyle name="Normal 2 3 2 4 6 3 3 2" xfId="15235"/>
    <cellStyle name="Normal 2 3 2 4 6 3 3 2 2" xfId="31531"/>
    <cellStyle name="Normal 2 3 2 4 6 3 3 3" xfId="23385"/>
    <cellStyle name="Normal 2 3 2 4 6 3 4" xfId="9936"/>
    <cellStyle name="Normal 2 3 2 4 6 3 4 2" xfId="26232"/>
    <cellStyle name="Normal 2 3 2 4 6 3 5" xfId="18086"/>
    <cellStyle name="Normal 2 3 2 4 6 4" xfId="3169"/>
    <cellStyle name="Normal 2 3 2 4 6 4 2" xfId="11315"/>
    <cellStyle name="Normal 2 3 2 4 6 4 2 2" xfId="27611"/>
    <cellStyle name="Normal 2 3 2 4 6 4 3" xfId="19465"/>
    <cellStyle name="Normal 2 3 2 4 6 5" xfId="5679"/>
    <cellStyle name="Normal 2 3 2 4 6 5 2" xfId="13825"/>
    <cellStyle name="Normal 2 3 2 4 6 5 2 2" xfId="30121"/>
    <cellStyle name="Normal 2 3 2 4 6 5 3" xfId="21975"/>
    <cellStyle name="Normal 2 3 2 4 6 6" xfId="8526"/>
    <cellStyle name="Normal 2 3 2 4 6 6 2" xfId="24822"/>
    <cellStyle name="Normal 2 3 2 4 6 7" xfId="16676"/>
    <cellStyle name="Normal 2 3 2 4 7" xfId="741"/>
    <cellStyle name="Normal 2 3 2 4 7 2" xfId="2151"/>
    <cellStyle name="Normal 2 3 2 4 7 2 2" xfId="4700"/>
    <cellStyle name="Normal 2 3 2 4 7 2 2 2" xfId="12846"/>
    <cellStyle name="Normal 2 3 2 4 7 2 2 2 2" xfId="29142"/>
    <cellStyle name="Normal 2 3 2 4 7 2 2 3" xfId="20996"/>
    <cellStyle name="Normal 2 3 2 4 7 2 3" xfId="7450"/>
    <cellStyle name="Normal 2 3 2 4 7 2 3 2" xfId="15596"/>
    <cellStyle name="Normal 2 3 2 4 7 2 3 2 2" xfId="31892"/>
    <cellStyle name="Normal 2 3 2 4 7 2 3 3" xfId="23746"/>
    <cellStyle name="Normal 2 3 2 4 7 2 4" xfId="10297"/>
    <cellStyle name="Normal 2 3 2 4 7 2 4 2" xfId="26593"/>
    <cellStyle name="Normal 2 3 2 4 7 2 5" xfId="18447"/>
    <cellStyle name="Normal 2 3 2 4 7 3" xfId="3482"/>
    <cellStyle name="Normal 2 3 2 4 7 3 2" xfId="11628"/>
    <cellStyle name="Normal 2 3 2 4 7 3 2 2" xfId="27924"/>
    <cellStyle name="Normal 2 3 2 4 7 3 3" xfId="19778"/>
    <cellStyle name="Normal 2 3 2 4 7 4" xfId="6040"/>
    <cellStyle name="Normal 2 3 2 4 7 4 2" xfId="14186"/>
    <cellStyle name="Normal 2 3 2 4 7 4 2 2" xfId="30482"/>
    <cellStyle name="Normal 2 3 2 4 7 4 3" xfId="22336"/>
    <cellStyle name="Normal 2 3 2 4 7 5" xfId="8887"/>
    <cellStyle name="Normal 2 3 2 4 7 5 2" xfId="25183"/>
    <cellStyle name="Normal 2 3 2 4 7 6" xfId="17037"/>
    <cellStyle name="Normal 2 3 2 4 8" xfId="1446"/>
    <cellStyle name="Normal 2 3 2 4 8 2" xfId="4091"/>
    <cellStyle name="Normal 2 3 2 4 8 2 2" xfId="12237"/>
    <cellStyle name="Normal 2 3 2 4 8 2 2 2" xfId="28533"/>
    <cellStyle name="Normal 2 3 2 4 8 2 3" xfId="20387"/>
    <cellStyle name="Normal 2 3 2 4 8 3" xfId="6745"/>
    <cellStyle name="Normal 2 3 2 4 8 3 2" xfId="14891"/>
    <cellStyle name="Normal 2 3 2 4 8 3 2 2" xfId="31187"/>
    <cellStyle name="Normal 2 3 2 4 8 3 3" xfId="23041"/>
    <cellStyle name="Normal 2 3 2 4 8 4" xfId="9592"/>
    <cellStyle name="Normal 2 3 2 4 8 4 2" xfId="25888"/>
    <cellStyle name="Normal 2 3 2 4 8 5" xfId="17742"/>
    <cellStyle name="Normal 2 3 2 4 9" xfId="2873"/>
    <cellStyle name="Normal 2 3 2 4 9 2" xfId="11019"/>
    <cellStyle name="Normal 2 3 2 4 9 2 2" xfId="27315"/>
    <cellStyle name="Normal 2 3 2 4 9 3" xfId="19169"/>
    <cellStyle name="Normal 2 3 2 5" xfId="57"/>
    <cellStyle name="Normal 2 3 2 5 10" xfId="8204"/>
    <cellStyle name="Normal 2 3 2 5 10 2" xfId="24500"/>
    <cellStyle name="Normal 2 3 2 5 11" xfId="16354"/>
    <cellStyle name="Normal 2 3 2 5 2" xfId="147"/>
    <cellStyle name="Normal 2 3 2 5 2 2" xfId="491"/>
    <cellStyle name="Normal 2 3 2 5 2 2 2" xfId="1197"/>
    <cellStyle name="Normal 2 3 2 5 2 2 2 2" xfId="2607"/>
    <cellStyle name="Normal 2 3 2 5 2 2 2 2 2" xfId="5088"/>
    <cellStyle name="Normal 2 3 2 5 2 2 2 2 2 2" xfId="13234"/>
    <cellStyle name="Normal 2 3 2 5 2 2 2 2 2 2 2" xfId="29530"/>
    <cellStyle name="Normal 2 3 2 5 2 2 2 2 2 3" xfId="21384"/>
    <cellStyle name="Normal 2 3 2 5 2 2 2 2 3" xfId="7906"/>
    <cellStyle name="Normal 2 3 2 5 2 2 2 2 3 2" xfId="16052"/>
    <cellStyle name="Normal 2 3 2 5 2 2 2 2 3 2 2" xfId="32348"/>
    <cellStyle name="Normal 2 3 2 5 2 2 2 2 3 3" xfId="24202"/>
    <cellStyle name="Normal 2 3 2 5 2 2 2 2 4" xfId="10753"/>
    <cellStyle name="Normal 2 3 2 5 2 2 2 2 4 2" xfId="27049"/>
    <cellStyle name="Normal 2 3 2 5 2 2 2 2 5" xfId="18903"/>
    <cellStyle name="Normal 2 3 2 5 2 2 2 3" xfId="3870"/>
    <cellStyle name="Normal 2 3 2 5 2 2 2 3 2" xfId="12016"/>
    <cellStyle name="Normal 2 3 2 5 2 2 2 3 2 2" xfId="28312"/>
    <cellStyle name="Normal 2 3 2 5 2 2 2 3 3" xfId="20166"/>
    <cellStyle name="Normal 2 3 2 5 2 2 2 4" xfId="6496"/>
    <cellStyle name="Normal 2 3 2 5 2 2 2 4 2" xfId="14642"/>
    <cellStyle name="Normal 2 3 2 5 2 2 2 4 2 2" xfId="30938"/>
    <cellStyle name="Normal 2 3 2 5 2 2 2 4 3" xfId="22792"/>
    <cellStyle name="Normal 2 3 2 5 2 2 2 5" xfId="9343"/>
    <cellStyle name="Normal 2 3 2 5 2 2 2 5 2" xfId="25639"/>
    <cellStyle name="Normal 2 3 2 5 2 2 2 6" xfId="17493"/>
    <cellStyle name="Normal 2 3 2 5 2 2 3" xfId="1902"/>
    <cellStyle name="Normal 2 3 2 5 2 2 3 2" xfId="4479"/>
    <cellStyle name="Normal 2 3 2 5 2 2 3 2 2" xfId="12625"/>
    <cellStyle name="Normal 2 3 2 5 2 2 3 2 2 2" xfId="28921"/>
    <cellStyle name="Normal 2 3 2 5 2 2 3 2 3" xfId="20775"/>
    <cellStyle name="Normal 2 3 2 5 2 2 3 3" xfId="7201"/>
    <cellStyle name="Normal 2 3 2 5 2 2 3 3 2" xfId="15347"/>
    <cellStyle name="Normal 2 3 2 5 2 2 3 3 2 2" xfId="31643"/>
    <cellStyle name="Normal 2 3 2 5 2 2 3 3 3" xfId="23497"/>
    <cellStyle name="Normal 2 3 2 5 2 2 3 4" xfId="10048"/>
    <cellStyle name="Normal 2 3 2 5 2 2 3 4 2" xfId="26344"/>
    <cellStyle name="Normal 2 3 2 5 2 2 3 5" xfId="18198"/>
    <cellStyle name="Normal 2 3 2 5 2 2 4" xfId="3261"/>
    <cellStyle name="Normal 2 3 2 5 2 2 4 2" xfId="11407"/>
    <cellStyle name="Normal 2 3 2 5 2 2 4 2 2" xfId="27703"/>
    <cellStyle name="Normal 2 3 2 5 2 2 4 3" xfId="19557"/>
    <cellStyle name="Normal 2 3 2 5 2 2 5" xfId="5791"/>
    <cellStyle name="Normal 2 3 2 5 2 2 5 2" xfId="13937"/>
    <cellStyle name="Normal 2 3 2 5 2 2 5 2 2" xfId="30233"/>
    <cellStyle name="Normal 2 3 2 5 2 2 5 3" xfId="22087"/>
    <cellStyle name="Normal 2 3 2 5 2 2 6" xfId="8638"/>
    <cellStyle name="Normal 2 3 2 5 2 2 6 2" xfId="24934"/>
    <cellStyle name="Normal 2 3 2 5 2 2 7" xfId="16788"/>
    <cellStyle name="Normal 2 3 2 5 2 3" xfId="853"/>
    <cellStyle name="Normal 2 3 2 5 2 3 2" xfId="2263"/>
    <cellStyle name="Normal 2 3 2 5 2 3 2 2" xfId="4792"/>
    <cellStyle name="Normal 2 3 2 5 2 3 2 2 2" xfId="12938"/>
    <cellStyle name="Normal 2 3 2 5 2 3 2 2 2 2" xfId="29234"/>
    <cellStyle name="Normal 2 3 2 5 2 3 2 2 3" xfId="21088"/>
    <cellStyle name="Normal 2 3 2 5 2 3 2 3" xfId="7562"/>
    <cellStyle name="Normal 2 3 2 5 2 3 2 3 2" xfId="15708"/>
    <cellStyle name="Normal 2 3 2 5 2 3 2 3 2 2" xfId="32004"/>
    <cellStyle name="Normal 2 3 2 5 2 3 2 3 3" xfId="23858"/>
    <cellStyle name="Normal 2 3 2 5 2 3 2 4" xfId="10409"/>
    <cellStyle name="Normal 2 3 2 5 2 3 2 4 2" xfId="26705"/>
    <cellStyle name="Normal 2 3 2 5 2 3 2 5" xfId="18559"/>
    <cellStyle name="Normal 2 3 2 5 2 3 3" xfId="3574"/>
    <cellStyle name="Normal 2 3 2 5 2 3 3 2" xfId="11720"/>
    <cellStyle name="Normal 2 3 2 5 2 3 3 2 2" xfId="28016"/>
    <cellStyle name="Normal 2 3 2 5 2 3 3 3" xfId="19870"/>
    <cellStyle name="Normal 2 3 2 5 2 3 4" xfId="6152"/>
    <cellStyle name="Normal 2 3 2 5 2 3 4 2" xfId="14298"/>
    <cellStyle name="Normal 2 3 2 5 2 3 4 2 2" xfId="30594"/>
    <cellStyle name="Normal 2 3 2 5 2 3 4 3" xfId="22448"/>
    <cellStyle name="Normal 2 3 2 5 2 3 5" xfId="8999"/>
    <cellStyle name="Normal 2 3 2 5 2 3 5 2" xfId="25295"/>
    <cellStyle name="Normal 2 3 2 5 2 3 6" xfId="17149"/>
    <cellStyle name="Normal 2 3 2 5 2 4" xfId="1558"/>
    <cellStyle name="Normal 2 3 2 5 2 4 2" xfId="4183"/>
    <cellStyle name="Normal 2 3 2 5 2 4 2 2" xfId="12329"/>
    <cellStyle name="Normal 2 3 2 5 2 4 2 2 2" xfId="28625"/>
    <cellStyle name="Normal 2 3 2 5 2 4 2 3" xfId="20479"/>
    <cellStyle name="Normal 2 3 2 5 2 4 3" xfId="6857"/>
    <cellStyle name="Normal 2 3 2 5 2 4 3 2" xfId="15003"/>
    <cellStyle name="Normal 2 3 2 5 2 4 3 2 2" xfId="31299"/>
    <cellStyle name="Normal 2 3 2 5 2 4 3 3" xfId="23153"/>
    <cellStyle name="Normal 2 3 2 5 2 4 4" xfId="9704"/>
    <cellStyle name="Normal 2 3 2 5 2 4 4 2" xfId="26000"/>
    <cellStyle name="Normal 2 3 2 5 2 4 5" xfId="17854"/>
    <cellStyle name="Normal 2 3 2 5 2 5" xfId="2965"/>
    <cellStyle name="Normal 2 3 2 5 2 5 2" xfId="11111"/>
    <cellStyle name="Normal 2 3 2 5 2 5 2 2" xfId="27407"/>
    <cellStyle name="Normal 2 3 2 5 2 5 3" xfId="19261"/>
    <cellStyle name="Normal 2 3 2 5 2 6" xfId="5447"/>
    <cellStyle name="Normal 2 3 2 5 2 6 2" xfId="13593"/>
    <cellStyle name="Normal 2 3 2 5 2 6 2 2" xfId="29889"/>
    <cellStyle name="Normal 2 3 2 5 2 6 3" xfId="21743"/>
    <cellStyle name="Normal 2 3 2 5 2 7" xfId="8294"/>
    <cellStyle name="Normal 2 3 2 5 2 7 2" xfId="24590"/>
    <cellStyle name="Normal 2 3 2 5 2 8" xfId="16444"/>
    <cellStyle name="Normal 2 3 2 5 3" xfId="228"/>
    <cellStyle name="Normal 2 3 2 5 3 2" xfId="572"/>
    <cellStyle name="Normal 2 3 2 5 3 2 2" xfId="1278"/>
    <cellStyle name="Normal 2 3 2 5 3 2 2 2" xfId="2688"/>
    <cellStyle name="Normal 2 3 2 5 3 2 2 2 2" xfId="5162"/>
    <cellStyle name="Normal 2 3 2 5 3 2 2 2 2 2" xfId="13308"/>
    <cellStyle name="Normal 2 3 2 5 3 2 2 2 2 2 2" xfId="29604"/>
    <cellStyle name="Normal 2 3 2 5 3 2 2 2 2 3" xfId="21458"/>
    <cellStyle name="Normal 2 3 2 5 3 2 2 2 3" xfId="7987"/>
    <cellStyle name="Normal 2 3 2 5 3 2 2 2 3 2" xfId="16133"/>
    <cellStyle name="Normal 2 3 2 5 3 2 2 2 3 2 2" xfId="32429"/>
    <cellStyle name="Normal 2 3 2 5 3 2 2 2 3 3" xfId="24283"/>
    <cellStyle name="Normal 2 3 2 5 3 2 2 2 4" xfId="10834"/>
    <cellStyle name="Normal 2 3 2 5 3 2 2 2 4 2" xfId="27130"/>
    <cellStyle name="Normal 2 3 2 5 3 2 2 2 5" xfId="18984"/>
    <cellStyle name="Normal 2 3 2 5 3 2 2 3" xfId="3944"/>
    <cellStyle name="Normal 2 3 2 5 3 2 2 3 2" xfId="12090"/>
    <cellStyle name="Normal 2 3 2 5 3 2 2 3 2 2" xfId="28386"/>
    <cellStyle name="Normal 2 3 2 5 3 2 2 3 3" xfId="20240"/>
    <cellStyle name="Normal 2 3 2 5 3 2 2 4" xfId="6577"/>
    <cellStyle name="Normal 2 3 2 5 3 2 2 4 2" xfId="14723"/>
    <cellStyle name="Normal 2 3 2 5 3 2 2 4 2 2" xfId="31019"/>
    <cellStyle name="Normal 2 3 2 5 3 2 2 4 3" xfId="22873"/>
    <cellStyle name="Normal 2 3 2 5 3 2 2 5" xfId="9424"/>
    <cellStyle name="Normal 2 3 2 5 3 2 2 5 2" xfId="25720"/>
    <cellStyle name="Normal 2 3 2 5 3 2 2 6" xfId="17574"/>
    <cellStyle name="Normal 2 3 2 5 3 2 3" xfId="1983"/>
    <cellStyle name="Normal 2 3 2 5 3 2 3 2" xfId="4553"/>
    <cellStyle name="Normal 2 3 2 5 3 2 3 2 2" xfId="12699"/>
    <cellStyle name="Normal 2 3 2 5 3 2 3 2 2 2" xfId="28995"/>
    <cellStyle name="Normal 2 3 2 5 3 2 3 2 3" xfId="20849"/>
    <cellStyle name="Normal 2 3 2 5 3 2 3 3" xfId="7282"/>
    <cellStyle name="Normal 2 3 2 5 3 2 3 3 2" xfId="15428"/>
    <cellStyle name="Normal 2 3 2 5 3 2 3 3 2 2" xfId="31724"/>
    <cellStyle name="Normal 2 3 2 5 3 2 3 3 3" xfId="23578"/>
    <cellStyle name="Normal 2 3 2 5 3 2 3 4" xfId="10129"/>
    <cellStyle name="Normal 2 3 2 5 3 2 3 4 2" xfId="26425"/>
    <cellStyle name="Normal 2 3 2 5 3 2 3 5" xfId="18279"/>
    <cellStyle name="Normal 2 3 2 5 3 2 4" xfId="3335"/>
    <cellStyle name="Normal 2 3 2 5 3 2 4 2" xfId="11481"/>
    <cellStyle name="Normal 2 3 2 5 3 2 4 2 2" xfId="27777"/>
    <cellStyle name="Normal 2 3 2 5 3 2 4 3" xfId="19631"/>
    <cellStyle name="Normal 2 3 2 5 3 2 5" xfId="5872"/>
    <cellStyle name="Normal 2 3 2 5 3 2 5 2" xfId="14018"/>
    <cellStyle name="Normal 2 3 2 5 3 2 5 2 2" xfId="30314"/>
    <cellStyle name="Normal 2 3 2 5 3 2 5 3" xfId="22168"/>
    <cellStyle name="Normal 2 3 2 5 3 2 6" xfId="8719"/>
    <cellStyle name="Normal 2 3 2 5 3 2 6 2" xfId="25015"/>
    <cellStyle name="Normal 2 3 2 5 3 2 7" xfId="16869"/>
    <cellStyle name="Normal 2 3 2 5 3 3" xfId="934"/>
    <cellStyle name="Normal 2 3 2 5 3 3 2" xfId="2344"/>
    <cellStyle name="Normal 2 3 2 5 3 3 2 2" xfId="4866"/>
    <cellStyle name="Normal 2 3 2 5 3 3 2 2 2" xfId="13012"/>
    <cellStyle name="Normal 2 3 2 5 3 3 2 2 2 2" xfId="29308"/>
    <cellStyle name="Normal 2 3 2 5 3 3 2 2 3" xfId="21162"/>
    <cellStyle name="Normal 2 3 2 5 3 3 2 3" xfId="7643"/>
    <cellStyle name="Normal 2 3 2 5 3 3 2 3 2" xfId="15789"/>
    <cellStyle name="Normal 2 3 2 5 3 3 2 3 2 2" xfId="32085"/>
    <cellStyle name="Normal 2 3 2 5 3 3 2 3 3" xfId="23939"/>
    <cellStyle name="Normal 2 3 2 5 3 3 2 4" xfId="10490"/>
    <cellStyle name="Normal 2 3 2 5 3 3 2 4 2" xfId="26786"/>
    <cellStyle name="Normal 2 3 2 5 3 3 2 5" xfId="18640"/>
    <cellStyle name="Normal 2 3 2 5 3 3 3" xfId="3648"/>
    <cellStyle name="Normal 2 3 2 5 3 3 3 2" xfId="11794"/>
    <cellStyle name="Normal 2 3 2 5 3 3 3 2 2" xfId="28090"/>
    <cellStyle name="Normal 2 3 2 5 3 3 3 3" xfId="19944"/>
    <cellStyle name="Normal 2 3 2 5 3 3 4" xfId="6233"/>
    <cellStyle name="Normal 2 3 2 5 3 3 4 2" xfId="14379"/>
    <cellStyle name="Normal 2 3 2 5 3 3 4 2 2" xfId="30675"/>
    <cellStyle name="Normal 2 3 2 5 3 3 4 3" xfId="22529"/>
    <cellStyle name="Normal 2 3 2 5 3 3 5" xfId="9080"/>
    <cellStyle name="Normal 2 3 2 5 3 3 5 2" xfId="25376"/>
    <cellStyle name="Normal 2 3 2 5 3 3 6" xfId="17230"/>
    <cellStyle name="Normal 2 3 2 5 3 4" xfId="1639"/>
    <cellStyle name="Normal 2 3 2 5 3 4 2" xfId="4257"/>
    <cellStyle name="Normal 2 3 2 5 3 4 2 2" xfId="12403"/>
    <cellStyle name="Normal 2 3 2 5 3 4 2 2 2" xfId="28699"/>
    <cellStyle name="Normal 2 3 2 5 3 4 2 3" xfId="20553"/>
    <cellStyle name="Normal 2 3 2 5 3 4 3" xfId="6938"/>
    <cellStyle name="Normal 2 3 2 5 3 4 3 2" xfId="15084"/>
    <cellStyle name="Normal 2 3 2 5 3 4 3 2 2" xfId="31380"/>
    <cellStyle name="Normal 2 3 2 5 3 4 3 3" xfId="23234"/>
    <cellStyle name="Normal 2 3 2 5 3 4 4" xfId="9785"/>
    <cellStyle name="Normal 2 3 2 5 3 4 4 2" xfId="26081"/>
    <cellStyle name="Normal 2 3 2 5 3 4 5" xfId="17935"/>
    <cellStyle name="Normal 2 3 2 5 3 5" xfId="3039"/>
    <cellStyle name="Normal 2 3 2 5 3 5 2" xfId="11185"/>
    <cellStyle name="Normal 2 3 2 5 3 5 2 2" xfId="27481"/>
    <cellStyle name="Normal 2 3 2 5 3 5 3" xfId="19335"/>
    <cellStyle name="Normal 2 3 2 5 3 6" xfId="5528"/>
    <cellStyle name="Normal 2 3 2 5 3 6 2" xfId="13674"/>
    <cellStyle name="Normal 2 3 2 5 3 6 2 2" xfId="29970"/>
    <cellStyle name="Normal 2 3 2 5 3 6 3" xfId="21824"/>
    <cellStyle name="Normal 2 3 2 5 3 7" xfId="8375"/>
    <cellStyle name="Normal 2 3 2 5 3 7 2" xfId="24671"/>
    <cellStyle name="Normal 2 3 2 5 3 8" xfId="16525"/>
    <cellStyle name="Normal 2 3 2 5 4" xfId="311"/>
    <cellStyle name="Normal 2 3 2 5 4 2" xfId="655"/>
    <cellStyle name="Normal 2 3 2 5 4 2 2" xfId="1361"/>
    <cellStyle name="Normal 2 3 2 5 4 2 2 2" xfId="2771"/>
    <cellStyle name="Normal 2 3 2 5 4 2 2 2 2" xfId="5236"/>
    <cellStyle name="Normal 2 3 2 5 4 2 2 2 2 2" xfId="13382"/>
    <cellStyle name="Normal 2 3 2 5 4 2 2 2 2 2 2" xfId="29678"/>
    <cellStyle name="Normal 2 3 2 5 4 2 2 2 2 3" xfId="21532"/>
    <cellStyle name="Normal 2 3 2 5 4 2 2 2 3" xfId="8070"/>
    <cellStyle name="Normal 2 3 2 5 4 2 2 2 3 2" xfId="16216"/>
    <cellStyle name="Normal 2 3 2 5 4 2 2 2 3 2 2" xfId="32512"/>
    <cellStyle name="Normal 2 3 2 5 4 2 2 2 3 3" xfId="24366"/>
    <cellStyle name="Normal 2 3 2 5 4 2 2 2 4" xfId="10917"/>
    <cellStyle name="Normal 2 3 2 5 4 2 2 2 4 2" xfId="27213"/>
    <cellStyle name="Normal 2 3 2 5 4 2 2 2 5" xfId="19067"/>
    <cellStyle name="Normal 2 3 2 5 4 2 2 3" xfId="4018"/>
    <cellStyle name="Normal 2 3 2 5 4 2 2 3 2" xfId="12164"/>
    <cellStyle name="Normal 2 3 2 5 4 2 2 3 2 2" xfId="28460"/>
    <cellStyle name="Normal 2 3 2 5 4 2 2 3 3" xfId="20314"/>
    <cellStyle name="Normal 2 3 2 5 4 2 2 4" xfId="6660"/>
    <cellStyle name="Normal 2 3 2 5 4 2 2 4 2" xfId="14806"/>
    <cellStyle name="Normal 2 3 2 5 4 2 2 4 2 2" xfId="31102"/>
    <cellStyle name="Normal 2 3 2 5 4 2 2 4 3" xfId="22956"/>
    <cellStyle name="Normal 2 3 2 5 4 2 2 5" xfId="9507"/>
    <cellStyle name="Normal 2 3 2 5 4 2 2 5 2" xfId="25803"/>
    <cellStyle name="Normal 2 3 2 5 4 2 2 6" xfId="17657"/>
    <cellStyle name="Normal 2 3 2 5 4 2 3" xfId="2066"/>
    <cellStyle name="Normal 2 3 2 5 4 2 3 2" xfId="4627"/>
    <cellStyle name="Normal 2 3 2 5 4 2 3 2 2" xfId="12773"/>
    <cellStyle name="Normal 2 3 2 5 4 2 3 2 2 2" xfId="29069"/>
    <cellStyle name="Normal 2 3 2 5 4 2 3 2 3" xfId="20923"/>
    <cellStyle name="Normal 2 3 2 5 4 2 3 3" xfId="7365"/>
    <cellStyle name="Normal 2 3 2 5 4 2 3 3 2" xfId="15511"/>
    <cellStyle name="Normal 2 3 2 5 4 2 3 3 2 2" xfId="31807"/>
    <cellStyle name="Normal 2 3 2 5 4 2 3 3 3" xfId="23661"/>
    <cellStyle name="Normal 2 3 2 5 4 2 3 4" xfId="10212"/>
    <cellStyle name="Normal 2 3 2 5 4 2 3 4 2" xfId="26508"/>
    <cellStyle name="Normal 2 3 2 5 4 2 3 5" xfId="18362"/>
    <cellStyle name="Normal 2 3 2 5 4 2 4" xfId="3409"/>
    <cellStyle name="Normal 2 3 2 5 4 2 4 2" xfId="11555"/>
    <cellStyle name="Normal 2 3 2 5 4 2 4 2 2" xfId="27851"/>
    <cellStyle name="Normal 2 3 2 5 4 2 4 3" xfId="19705"/>
    <cellStyle name="Normal 2 3 2 5 4 2 5" xfId="5955"/>
    <cellStyle name="Normal 2 3 2 5 4 2 5 2" xfId="14101"/>
    <cellStyle name="Normal 2 3 2 5 4 2 5 2 2" xfId="30397"/>
    <cellStyle name="Normal 2 3 2 5 4 2 5 3" xfId="22251"/>
    <cellStyle name="Normal 2 3 2 5 4 2 6" xfId="8802"/>
    <cellStyle name="Normal 2 3 2 5 4 2 6 2" xfId="25098"/>
    <cellStyle name="Normal 2 3 2 5 4 2 7" xfId="16952"/>
    <cellStyle name="Normal 2 3 2 5 4 3" xfId="1017"/>
    <cellStyle name="Normal 2 3 2 5 4 3 2" xfId="2427"/>
    <cellStyle name="Normal 2 3 2 5 4 3 2 2" xfId="4940"/>
    <cellStyle name="Normal 2 3 2 5 4 3 2 2 2" xfId="13086"/>
    <cellStyle name="Normal 2 3 2 5 4 3 2 2 2 2" xfId="29382"/>
    <cellStyle name="Normal 2 3 2 5 4 3 2 2 3" xfId="21236"/>
    <cellStyle name="Normal 2 3 2 5 4 3 2 3" xfId="7726"/>
    <cellStyle name="Normal 2 3 2 5 4 3 2 3 2" xfId="15872"/>
    <cellStyle name="Normal 2 3 2 5 4 3 2 3 2 2" xfId="32168"/>
    <cellStyle name="Normal 2 3 2 5 4 3 2 3 3" xfId="24022"/>
    <cellStyle name="Normal 2 3 2 5 4 3 2 4" xfId="10573"/>
    <cellStyle name="Normal 2 3 2 5 4 3 2 4 2" xfId="26869"/>
    <cellStyle name="Normal 2 3 2 5 4 3 2 5" xfId="18723"/>
    <cellStyle name="Normal 2 3 2 5 4 3 3" xfId="3722"/>
    <cellStyle name="Normal 2 3 2 5 4 3 3 2" xfId="11868"/>
    <cellStyle name="Normal 2 3 2 5 4 3 3 2 2" xfId="28164"/>
    <cellStyle name="Normal 2 3 2 5 4 3 3 3" xfId="20018"/>
    <cellStyle name="Normal 2 3 2 5 4 3 4" xfId="6316"/>
    <cellStyle name="Normal 2 3 2 5 4 3 4 2" xfId="14462"/>
    <cellStyle name="Normal 2 3 2 5 4 3 4 2 2" xfId="30758"/>
    <cellStyle name="Normal 2 3 2 5 4 3 4 3" xfId="22612"/>
    <cellStyle name="Normal 2 3 2 5 4 3 5" xfId="9163"/>
    <cellStyle name="Normal 2 3 2 5 4 3 5 2" xfId="25459"/>
    <cellStyle name="Normal 2 3 2 5 4 3 6" xfId="17313"/>
    <cellStyle name="Normal 2 3 2 5 4 4" xfId="1722"/>
    <cellStyle name="Normal 2 3 2 5 4 4 2" xfId="4331"/>
    <cellStyle name="Normal 2 3 2 5 4 4 2 2" xfId="12477"/>
    <cellStyle name="Normal 2 3 2 5 4 4 2 2 2" xfId="28773"/>
    <cellStyle name="Normal 2 3 2 5 4 4 2 3" xfId="20627"/>
    <cellStyle name="Normal 2 3 2 5 4 4 3" xfId="7021"/>
    <cellStyle name="Normal 2 3 2 5 4 4 3 2" xfId="15167"/>
    <cellStyle name="Normal 2 3 2 5 4 4 3 2 2" xfId="31463"/>
    <cellStyle name="Normal 2 3 2 5 4 4 3 3" xfId="23317"/>
    <cellStyle name="Normal 2 3 2 5 4 4 4" xfId="9868"/>
    <cellStyle name="Normal 2 3 2 5 4 4 4 2" xfId="26164"/>
    <cellStyle name="Normal 2 3 2 5 4 4 5" xfId="18018"/>
    <cellStyle name="Normal 2 3 2 5 4 5" xfId="3113"/>
    <cellStyle name="Normal 2 3 2 5 4 5 2" xfId="11259"/>
    <cellStyle name="Normal 2 3 2 5 4 5 2 2" xfId="27555"/>
    <cellStyle name="Normal 2 3 2 5 4 5 3" xfId="19409"/>
    <cellStyle name="Normal 2 3 2 5 4 6" xfId="5611"/>
    <cellStyle name="Normal 2 3 2 5 4 6 2" xfId="13757"/>
    <cellStyle name="Normal 2 3 2 5 4 6 2 2" xfId="30053"/>
    <cellStyle name="Normal 2 3 2 5 4 6 3" xfId="21907"/>
    <cellStyle name="Normal 2 3 2 5 4 7" xfId="8458"/>
    <cellStyle name="Normal 2 3 2 5 4 7 2" xfId="24754"/>
    <cellStyle name="Normal 2 3 2 5 4 8" xfId="16608"/>
    <cellStyle name="Normal 2 3 2 5 5" xfId="401"/>
    <cellStyle name="Normal 2 3 2 5 5 2" xfId="1107"/>
    <cellStyle name="Normal 2 3 2 5 5 2 2" xfId="2517"/>
    <cellStyle name="Normal 2 3 2 5 5 2 2 2" xfId="5014"/>
    <cellStyle name="Normal 2 3 2 5 5 2 2 2 2" xfId="13160"/>
    <cellStyle name="Normal 2 3 2 5 5 2 2 2 2 2" xfId="29456"/>
    <cellStyle name="Normal 2 3 2 5 5 2 2 2 3" xfId="21310"/>
    <cellStyle name="Normal 2 3 2 5 5 2 2 3" xfId="7816"/>
    <cellStyle name="Normal 2 3 2 5 5 2 2 3 2" xfId="15962"/>
    <cellStyle name="Normal 2 3 2 5 5 2 2 3 2 2" xfId="32258"/>
    <cellStyle name="Normal 2 3 2 5 5 2 2 3 3" xfId="24112"/>
    <cellStyle name="Normal 2 3 2 5 5 2 2 4" xfId="10663"/>
    <cellStyle name="Normal 2 3 2 5 5 2 2 4 2" xfId="26959"/>
    <cellStyle name="Normal 2 3 2 5 5 2 2 5" xfId="18813"/>
    <cellStyle name="Normal 2 3 2 5 5 2 3" xfId="3796"/>
    <cellStyle name="Normal 2 3 2 5 5 2 3 2" xfId="11942"/>
    <cellStyle name="Normal 2 3 2 5 5 2 3 2 2" xfId="28238"/>
    <cellStyle name="Normal 2 3 2 5 5 2 3 3" xfId="20092"/>
    <cellStyle name="Normal 2 3 2 5 5 2 4" xfId="6406"/>
    <cellStyle name="Normal 2 3 2 5 5 2 4 2" xfId="14552"/>
    <cellStyle name="Normal 2 3 2 5 5 2 4 2 2" xfId="30848"/>
    <cellStyle name="Normal 2 3 2 5 5 2 4 3" xfId="22702"/>
    <cellStyle name="Normal 2 3 2 5 5 2 5" xfId="9253"/>
    <cellStyle name="Normal 2 3 2 5 5 2 5 2" xfId="25549"/>
    <cellStyle name="Normal 2 3 2 5 5 2 6" xfId="17403"/>
    <cellStyle name="Normal 2 3 2 5 5 3" xfId="1812"/>
    <cellStyle name="Normal 2 3 2 5 5 3 2" xfId="4405"/>
    <cellStyle name="Normal 2 3 2 5 5 3 2 2" xfId="12551"/>
    <cellStyle name="Normal 2 3 2 5 5 3 2 2 2" xfId="28847"/>
    <cellStyle name="Normal 2 3 2 5 5 3 2 3" xfId="20701"/>
    <cellStyle name="Normal 2 3 2 5 5 3 3" xfId="7111"/>
    <cellStyle name="Normal 2 3 2 5 5 3 3 2" xfId="15257"/>
    <cellStyle name="Normal 2 3 2 5 5 3 3 2 2" xfId="31553"/>
    <cellStyle name="Normal 2 3 2 5 5 3 3 3" xfId="23407"/>
    <cellStyle name="Normal 2 3 2 5 5 3 4" xfId="9958"/>
    <cellStyle name="Normal 2 3 2 5 5 3 4 2" xfId="26254"/>
    <cellStyle name="Normal 2 3 2 5 5 3 5" xfId="18108"/>
    <cellStyle name="Normal 2 3 2 5 5 4" xfId="3187"/>
    <cellStyle name="Normal 2 3 2 5 5 4 2" xfId="11333"/>
    <cellStyle name="Normal 2 3 2 5 5 4 2 2" xfId="27629"/>
    <cellStyle name="Normal 2 3 2 5 5 4 3" xfId="19483"/>
    <cellStyle name="Normal 2 3 2 5 5 5" xfId="5701"/>
    <cellStyle name="Normal 2 3 2 5 5 5 2" xfId="13847"/>
    <cellStyle name="Normal 2 3 2 5 5 5 2 2" xfId="30143"/>
    <cellStyle name="Normal 2 3 2 5 5 5 3" xfId="21997"/>
    <cellStyle name="Normal 2 3 2 5 5 6" xfId="8548"/>
    <cellStyle name="Normal 2 3 2 5 5 6 2" xfId="24844"/>
    <cellStyle name="Normal 2 3 2 5 5 7" xfId="16698"/>
    <cellStyle name="Normal 2 3 2 5 6" xfId="763"/>
    <cellStyle name="Normal 2 3 2 5 6 2" xfId="2173"/>
    <cellStyle name="Normal 2 3 2 5 6 2 2" xfId="4718"/>
    <cellStyle name="Normal 2 3 2 5 6 2 2 2" xfId="12864"/>
    <cellStyle name="Normal 2 3 2 5 6 2 2 2 2" xfId="29160"/>
    <cellStyle name="Normal 2 3 2 5 6 2 2 3" xfId="21014"/>
    <cellStyle name="Normal 2 3 2 5 6 2 3" xfId="7472"/>
    <cellStyle name="Normal 2 3 2 5 6 2 3 2" xfId="15618"/>
    <cellStyle name="Normal 2 3 2 5 6 2 3 2 2" xfId="31914"/>
    <cellStyle name="Normal 2 3 2 5 6 2 3 3" xfId="23768"/>
    <cellStyle name="Normal 2 3 2 5 6 2 4" xfId="10319"/>
    <cellStyle name="Normal 2 3 2 5 6 2 4 2" xfId="26615"/>
    <cellStyle name="Normal 2 3 2 5 6 2 5" xfId="18469"/>
    <cellStyle name="Normal 2 3 2 5 6 3" xfId="3500"/>
    <cellStyle name="Normal 2 3 2 5 6 3 2" xfId="11646"/>
    <cellStyle name="Normal 2 3 2 5 6 3 2 2" xfId="27942"/>
    <cellStyle name="Normal 2 3 2 5 6 3 3" xfId="19796"/>
    <cellStyle name="Normal 2 3 2 5 6 4" xfId="6062"/>
    <cellStyle name="Normal 2 3 2 5 6 4 2" xfId="14208"/>
    <cellStyle name="Normal 2 3 2 5 6 4 2 2" xfId="30504"/>
    <cellStyle name="Normal 2 3 2 5 6 4 3" xfId="22358"/>
    <cellStyle name="Normal 2 3 2 5 6 5" xfId="8909"/>
    <cellStyle name="Normal 2 3 2 5 6 5 2" xfId="25205"/>
    <cellStyle name="Normal 2 3 2 5 6 6" xfId="17059"/>
    <cellStyle name="Normal 2 3 2 5 7" xfId="1468"/>
    <cellStyle name="Normal 2 3 2 5 7 2" xfId="4109"/>
    <cellStyle name="Normal 2 3 2 5 7 2 2" xfId="12255"/>
    <cellStyle name="Normal 2 3 2 5 7 2 2 2" xfId="28551"/>
    <cellStyle name="Normal 2 3 2 5 7 2 3" xfId="20405"/>
    <cellStyle name="Normal 2 3 2 5 7 3" xfId="6767"/>
    <cellStyle name="Normal 2 3 2 5 7 3 2" xfId="14913"/>
    <cellStyle name="Normal 2 3 2 5 7 3 2 2" xfId="31209"/>
    <cellStyle name="Normal 2 3 2 5 7 3 3" xfId="23063"/>
    <cellStyle name="Normal 2 3 2 5 7 4" xfId="9614"/>
    <cellStyle name="Normal 2 3 2 5 7 4 2" xfId="25910"/>
    <cellStyle name="Normal 2 3 2 5 7 5" xfId="17764"/>
    <cellStyle name="Normal 2 3 2 5 8" xfId="2891"/>
    <cellStyle name="Normal 2 3 2 5 8 2" xfId="11037"/>
    <cellStyle name="Normal 2 3 2 5 8 2 2" xfId="27333"/>
    <cellStyle name="Normal 2 3 2 5 8 3" xfId="19187"/>
    <cellStyle name="Normal 2 3 2 5 9" xfId="5357"/>
    <cellStyle name="Normal 2 3 2 5 9 2" xfId="13503"/>
    <cellStyle name="Normal 2 3 2 5 9 2 2" xfId="29799"/>
    <cellStyle name="Normal 2 3 2 5 9 3" xfId="21653"/>
    <cellStyle name="Normal 2 3 2 6" xfId="96"/>
    <cellStyle name="Normal 2 3 2 6 10" xfId="5396"/>
    <cellStyle name="Normal 2 3 2 6 10 2" xfId="13542"/>
    <cellStyle name="Normal 2 3 2 6 10 2 2" xfId="29838"/>
    <cellStyle name="Normal 2 3 2 6 10 3" xfId="21692"/>
    <cellStyle name="Normal 2 3 2 6 11" xfId="8243"/>
    <cellStyle name="Normal 2 3 2 6 11 2" xfId="24539"/>
    <cellStyle name="Normal 2 3 2 6 12" xfId="16393"/>
    <cellStyle name="Normal 2 3 2 6 2" xfId="186"/>
    <cellStyle name="Normal 2 3 2 6 2 2" xfId="530"/>
    <cellStyle name="Normal 2 3 2 6 2 2 2" xfId="1236"/>
    <cellStyle name="Normal 2 3 2 6 2 2 2 2" xfId="2646"/>
    <cellStyle name="Normal 2 3 2 6 2 2 2 2 2" xfId="5120"/>
    <cellStyle name="Normal 2 3 2 6 2 2 2 2 2 2" xfId="13266"/>
    <cellStyle name="Normal 2 3 2 6 2 2 2 2 2 2 2" xfId="29562"/>
    <cellStyle name="Normal 2 3 2 6 2 2 2 2 2 3" xfId="21416"/>
    <cellStyle name="Normal 2 3 2 6 2 2 2 2 3" xfId="7945"/>
    <cellStyle name="Normal 2 3 2 6 2 2 2 2 3 2" xfId="16091"/>
    <cellStyle name="Normal 2 3 2 6 2 2 2 2 3 2 2" xfId="32387"/>
    <cellStyle name="Normal 2 3 2 6 2 2 2 2 3 3" xfId="24241"/>
    <cellStyle name="Normal 2 3 2 6 2 2 2 2 4" xfId="10792"/>
    <cellStyle name="Normal 2 3 2 6 2 2 2 2 4 2" xfId="27088"/>
    <cellStyle name="Normal 2 3 2 6 2 2 2 2 5" xfId="18942"/>
    <cellStyle name="Normal 2 3 2 6 2 2 2 3" xfId="3902"/>
    <cellStyle name="Normal 2 3 2 6 2 2 2 3 2" xfId="12048"/>
    <cellStyle name="Normal 2 3 2 6 2 2 2 3 2 2" xfId="28344"/>
    <cellStyle name="Normal 2 3 2 6 2 2 2 3 3" xfId="20198"/>
    <cellStyle name="Normal 2 3 2 6 2 2 2 4" xfId="6535"/>
    <cellStyle name="Normal 2 3 2 6 2 2 2 4 2" xfId="14681"/>
    <cellStyle name="Normal 2 3 2 6 2 2 2 4 2 2" xfId="30977"/>
    <cellStyle name="Normal 2 3 2 6 2 2 2 4 3" xfId="22831"/>
    <cellStyle name="Normal 2 3 2 6 2 2 2 5" xfId="9382"/>
    <cellStyle name="Normal 2 3 2 6 2 2 2 5 2" xfId="25678"/>
    <cellStyle name="Normal 2 3 2 6 2 2 2 6" xfId="17532"/>
    <cellStyle name="Normal 2 3 2 6 2 2 3" xfId="1941"/>
    <cellStyle name="Normal 2 3 2 6 2 2 3 2" xfId="4511"/>
    <cellStyle name="Normal 2 3 2 6 2 2 3 2 2" xfId="12657"/>
    <cellStyle name="Normal 2 3 2 6 2 2 3 2 2 2" xfId="28953"/>
    <cellStyle name="Normal 2 3 2 6 2 2 3 2 3" xfId="20807"/>
    <cellStyle name="Normal 2 3 2 6 2 2 3 3" xfId="7240"/>
    <cellStyle name="Normal 2 3 2 6 2 2 3 3 2" xfId="15386"/>
    <cellStyle name="Normal 2 3 2 6 2 2 3 3 2 2" xfId="31682"/>
    <cellStyle name="Normal 2 3 2 6 2 2 3 3 3" xfId="23536"/>
    <cellStyle name="Normal 2 3 2 6 2 2 3 4" xfId="10087"/>
    <cellStyle name="Normal 2 3 2 6 2 2 3 4 2" xfId="26383"/>
    <cellStyle name="Normal 2 3 2 6 2 2 3 5" xfId="18237"/>
    <cellStyle name="Normal 2 3 2 6 2 2 4" xfId="3293"/>
    <cellStyle name="Normal 2 3 2 6 2 2 4 2" xfId="11439"/>
    <cellStyle name="Normal 2 3 2 6 2 2 4 2 2" xfId="27735"/>
    <cellStyle name="Normal 2 3 2 6 2 2 4 3" xfId="19589"/>
    <cellStyle name="Normal 2 3 2 6 2 2 5" xfId="5830"/>
    <cellStyle name="Normal 2 3 2 6 2 2 5 2" xfId="13976"/>
    <cellStyle name="Normal 2 3 2 6 2 2 5 2 2" xfId="30272"/>
    <cellStyle name="Normal 2 3 2 6 2 2 5 3" xfId="22126"/>
    <cellStyle name="Normal 2 3 2 6 2 2 6" xfId="8677"/>
    <cellStyle name="Normal 2 3 2 6 2 2 6 2" xfId="24973"/>
    <cellStyle name="Normal 2 3 2 6 2 2 7" xfId="16827"/>
    <cellStyle name="Normal 2 3 2 6 2 3" xfId="892"/>
    <cellStyle name="Normal 2 3 2 6 2 3 2" xfId="2302"/>
    <cellStyle name="Normal 2 3 2 6 2 3 2 2" xfId="4824"/>
    <cellStyle name="Normal 2 3 2 6 2 3 2 2 2" xfId="12970"/>
    <cellStyle name="Normal 2 3 2 6 2 3 2 2 2 2" xfId="29266"/>
    <cellStyle name="Normal 2 3 2 6 2 3 2 2 3" xfId="21120"/>
    <cellStyle name="Normal 2 3 2 6 2 3 2 3" xfId="7601"/>
    <cellStyle name="Normal 2 3 2 6 2 3 2 3 2" xfId="15747"/>
    <cellStyle name="Normal 2 3 2 6 2 3 2 3 2 2" xfId="32043"/>
    <cellStyle name="Normal 2 3 2 6 2 3 2 3 3" xfId="23897"/>
    <cellStyle name="Normal 2 3 2 6 2 3 2 4" xfId="10448"/>
    <cellStyle name="Normal 2 3 2 6 2 3 2 4 2" xfId="26744"/>
    <cellStyle name="Normal 2 3 2 6 2 3 2 5" xfId="18598"/>
    <cellStyle name="Normal 2 3 2 6 2 3 3" xfId="3606"/>
    <cellStyle name="Normal 2 3 2 6 2 3 3 2" xfId="11752"/>
    <cellStyle name="Normal 2 3 2 6 2 3 3 2 2" xfId="28048"/>
    <cellStyle name="Normal 2 3 2 6 2 3 3 3" xfId="19902"/>
    <cellStyle name="Normal 2 3 2 6 2 3 4" xfId="6191"/>
    <cellStyle name="Normal 2 3 2 6 2 3 4 2" xfId="14337"/>
    <cellStyle name="Normal 2 3 2 6 2 3 4 2 2" xfId="30633"/>
    <cellStyle name="Normal 2 3 2 6 2 3 4 3" xfId="22487"/>
    <cellStyle name="Normal 2 3 2 6 2 3 5" xfId="9038"/>
    <cellStyle name="Normal 2 3 2 6 2 3 5 2" xfId="25334"/>
    <cellStyle name="Normal 2 3 2 6 2 3 6" xfId="17188"/>
    <cellStyle name="Normal 2 3 2 6 2 4" xfId="1597"/>
    <cellStyle name="Normal 2 3 2 6 2 4 2" xfId="4215"/>
    <cellStyle name="Normal 2 3 2 6 2 4 2 2" xfId="12361"/>
    <cellStyle name="Normal 2 3 2 6 2 4 2 2 2" xfId="28657"/>
    <cellStyle name="Normal 2 3 2 6 2 4 2 3" xfId="20511"/>
    <cellStyle name="Normal 2 3 2 6 2 4 3" xfId="6896"/>
    <cellStyle name="Normal 2 3 2 6 2 4 3 2" xfId="15042"/>
    <cellStyle name="Normal 2 3 2 6 2 4 3 2 2" xfId="31338"/>
    <cellStyle name="Normal 2 3 2 6 2 4 3 3" xfId="23192"/>
    <cellStyle name="Normal 2 3 2 6 2 4 4" xfId="9743"/>
    <cellStyle name="Normal 2 3 2 6 2 4 4 2" xfId="26039"/>
    <cellStyle name="Normal 2 3 2 6 2 4 5" xfId="17893"/>
    <cellStyle name="Normal 2 3 2 6 2 5" xfId="2997"/>
    <cellStyle name="Normal 2 3 2 6 2 5 2" xfId="11143"/>
    <cellStyle name="Normal 2 3 2 6 2 5 2 2" xfId="27439"/>
    <cellStyle name="Normal 2 3 2 6 2 5 3" xfId="19293"/>
    <cellStyle name="Normal 2 3 2 6 2 6" xfId="5486"/>
    <cellStyle name="Normal 2 3 2 6 2 6 2" xfId="13632"/>
    <cellStyle name="Normal 2 3 2 6 2 6 2 2" xfId="29928"/>
    <cellStyle name="Normal 2 3 2 6 2 6 3" xfId="21782"/>
    <cellStyle name="Normal 2 3 2 6 2 7" xfId="8333"/>
    <cellStyle name="Normal 2 3 2 6 2 7 2" xfId="24629"/>
    <cellStyle name="Normal 2 3 2 6 2 8" xfId="16483"/>
    <cellStyle name="Normal 2 3 2 6 3" xfId="260"/>
    <cellStyle name="Normal 2 3 2 6 3 2" xfId="604"/>
    <cellStyle name="Normal 2 3 2 6 3 2 2" xfId="1310"/>
    <cellStyle name="Normal 2 3 2 6 3 2 2 2" xfId="2720"/>
    <cellStyle name="Normal 2 3 2 6 3 2 2 2 2" xfId="5194"/>
    <cellStyle name="Normal 2 3 2 6 3 2 2 2 2 2" xfId="13340"/>
    <cellStyle name="Normal 2 3 2 6 3 2 2 2 2 2 2" xfId="29636"/>
    <cellStyle name="Normal 2 3 2 6 3 2 2 2 2 3" xfId="21490"/>
    <cellStyle name="Normal 2 3 2 6 3 2 2 2 3" xfId="8019"/>
    <cellStyle name="Normal 2 3 2 6 3 2 2 2 3 2" xfId="16165"/>
    <cellStyle name="Normal 2 3 2 6 3 2 2 2 3 2 2" xfId="32461"/>
    <cellStyle name="Normal 2 3 2 6 3 2 2 2 3 3" xfId="24315"/>
    <cellStyle name="Normal 2 3 2 6 3 2 2 2 4" xfId="10866"/>
    <cellStyle name="Normal 2 3 2 6 3 2 2 2 4 2" xfId="27162"/>
    <cellStyle name="Normal 2 3 2 6 3 2 2 2 5" xfId="19016"/>
    <cellStyle name="Normal 2 3 2 6 3 2 2 3" xfId="3976"/>
    <cellStyle name="Normal 2 3 2 6 3 2 2 3 2" xfId="12122"/>
    <cellStyle name="Normal 2 3 2 6 3 2 2 3 2 2" xfId="28418"/>
    <cellStyle name="Normal 2 3 2 6 3 2 2 3 3" xfId="20272"/>
    <cellStyle name="Normal 2 3 2 6 3 2 2 4" xfId="6609"/>
    <cellStyle name="Normal 2 3 2 6 3 2 2 4 2" xfId="14755"/>
    <cellStyle name="Normal 2 3 2 6 3 2 2 4 2 2" xfId="31051"/>
    <cellStyle name="Normal 2 3 2 6 3 2 2 4 3" xfId="22905"/>
    <cellStyle name="Normal 2 3 2 6 3 2 2 5" xfId="9456"/>
    <cellStyle name="Normal 2 3 2 6 3 2 2 5 2" xfId="25752"/>
    <cellStyle name="Normal 2 3 2 6 3 2 2 6" xfId="17606"/>
    <cellStyle name="Normal 2 3 2 6 3 2 3" xfId="2015"/>
    <cellStyle name="Normal 2 3 2 6 3 2 3 2" xfId="4585"/>
    <cellStyle name="Normal 2 3 2 6 3 2 3 2 2" xfId="12731"/>
    <cellStyle name="Normal 2 3 2 6 3 2 3 2 2 2" xfId="29027"/>
    <cellStyle name="Normal 2 3 2 6 3 2 3 2 3" xfId="20881"/>
    <cellStyle name="Normal 2 3 2 6 3 2 3 3" xfId="7314"/>
    <cellStyle name="Normal 2 3 2 6 3 2 3 3 2" xfId="15460"/>
    <cellStyle name="Normal 2 3 2 6 3 2 3 3 2 2" xfId="31756"/>
    <cellStyle name="Normal 2 3 2 6 3 2 3 3 3" xfId="23610"/>
    <cellStyle name="Normal 2 3 2 6 3 2 3 4" xfId="10161"/>
    <cellStyle name="Normal 2 3 2 6 3 2 3 4 2" xfId="26457"/>
    <cellStyle name="Normal 2 3 2 6 3 2 3 5" xfId="18311"/>
    <cellStyle name="Normal 2 3 2 6 3 2 4" xfId="3367"/>
    <cellStyle name="Normal 2 3 2 6 3 2 4 2" xfId="11513"/>
    <cellStyle name="Normal 2 3 2 6 3 2 4 2 2" xfId="27809"/>
    <cellStyle name="Normal 2 3 2 6 3 2 4 3" xfId="19663"/>
    <cellStyle name="Normal 2 3 2 6 3 2 5" xfId="5904"/>
    <cellStyle name="Normal 2 3 2 6 3 2 5 2" xfId="14050"/>
    <cellStyle name="Normal 2 3 2 6 3 2 5 2 2" xfId="30346"/>
    <cellStyle name="Normal 2 3 2 6 3 2 5 3" xfId="22200"/>
    <cellStyle name="Normal 2 3 2 6 3 2 6" xfId="8751"/>
    <cellStyle name="Normal 2 3 2 6 3 2 6 2" xfId="25047"/>
    <cellStyle name="Normal 2 3 2 6 3 2 7" xfId="16901"/>
    <cellStyle name="Normal 2 3 2 6 3 3" xfId="966"/>
    <cellStyle name="Normal 2 3 2 6 3 3 2" xfId="2376"/>
    <cellStyle name="Normal 2 3 2 6 3 3 2 2" xfId="4898"/>
    <cellStyle name="Normal 2 3 2 6 3 3 2 2 2" xfId="13044"/>
    <cellStyle name="Normal 2 3 2 6 3 3 2 2 2 2" xfId="29340"/>
    <cellStyle name="Normal 2 3 2 6 3 3 2 2 3" xfId="21194"/>
    <cellStyle name="Normal 2 3 2 6 3 3 2 3" xfId="7675"/>
    <cellStyle name="Normal 2 3 2 6 3 3 2 3 2" xfId="15821"/>
    <cellStyle name="Normal 2 3 2 6 3 3 2 3 2 2" xfId="32117"/>
    <cellStyle name="Normal 2 3 2 6 3 3 2 3 3" xfId="23971"/>
    <cellStyle name="Normal 2 3 2 6 3 3 2 4" xfId="10522"/>
    <cellStyle name="Normal 2 3 2 6 3 3 2 4 2" xfId="26818"/>
    <cellStyle name="Normal 2 3 2 6 3 3 2 5" xfId="18672"/>
    <cellStyle name="Normal 2 3 2 6 3 3 3" xfId="3680"/>
    <cellStyle name="Normal 2 3 2 6 3 3 3 2" xfId="11826"/>
    <cellStyle name="Normal 2 3 2 6 3 3 3 2 2" xfId="28122"/>
    <cellStyle name="Normal 2 3 2 6 3 3 3 3" xfId="19976"/>
    <cellStyle name="Normal 2 3 2 6 3 3 4" xfId="6265"/>
    <cellStyle name="Normal 2 3 2 6 3 3 4 2" xfId="14411"/>
    <cellStyle name="Normal 2 3 2 6 3 3 4 2 2" xfId="30707"/>
    <cellStyle name="Normal 2 3 2 6 3 3 4 3" xfId="22561"/>
    <cellStyle name="Normal 2 3 2 6 3 3 5" xfId="9112"/>
    <cellStyle name="Normal 2 3 2 6 3 3 5 2" xfId="25408"/>
    <cellStyle name="Normal 2 3 2 6 3 3 6" xfId="17262"/>
    <cellStyle name="Normal 2 3 2 6 3 4" xfId="1671"/>
    <cellStyle name="Normal 2 3 2 6 3 4 2" xfId="4289"/>
    <cellStyle name="Normal 2 3 2 6 3 4 2 2" xfId="12435"/>
    <cellStyle name="Normal 2 3 2 6 3 4 2 2 2" xfId="28731"/>
    <cellStyle name="Normal 2 3 2 6 3 4 2 3" xfId="20585"/>
    <cellStyle name="Normal 2 3 2 6 3 4 3" xfId="6970"/>
    <cellStyle name="Normal 2 3 2 6 3 4 3 2" xfId="15116"/>
    <cellStyle name="Normal 2 3 2 6 3 4 3 2 2" xfId="31412"/>
    <cellStyle name="Normal 2 3 2 6 3 4 3 3" xfId="23266"/>
    <cellStyle name="Normal 2 3 2 6 3 4 4" xfId="9817"/>
    <cellStyle name="Normal 2 3 2 6 3 4 4 2" xfId="26113"/>
    <cellStyle name="Normal 2 3 2 6 3 4 5" xfId="17967"/>
    <cellStyle name="Normal 2 3 2 6 3 5" xfId="3071"/>
    <cellStyle name="Normal 2 3 2 6 3 5 2" xfId="11217"/>
    <cellStyle name="Normal 2 3 2 6 3 5 2 2" xfId="27513"/>
    <cellStyle name="Normal 2 3 2 6 3 5 3" xfId="19367"/>
    <cellStyle name="Normal 2 3 2 6 3 6" xfId="5560"/>
    <cellStyle name="Normal 2 3 2 6 3 6 2" xfId="13706"/>
    <cellStyle name="Normal 2 3 2 6 3 6 2 2" xfId="30002"/>
    <cellStyle name="Normal 2 3 2 6 3 6 3" xfId="21856"/>
    <cellStyle name="Normal 2 3 2 6 3 7" xfId="8407"/>
    <cellStyle name="Normal 2 3 2 6 3 7 2" xfId="24703"/>
    <cellStyle name="Normal 2 3 2 6 3 8" xfId="16557"/>
    <cellStyle name="Normal 2 3 2 6 4" xfId="350"/>
    <cellStyle name="Normal 2 3 2 6 4 2" xfId="694"/>
    <cellStyle name="Normal 2 3 2 6 4 2 2" xfId="1400"/>
    <cellStyle name="Normal 2 3 2 6 4 2 2 2" xfId="2810"/>
    <cellStyle name="Normal 2 3 2 6 4 2 2 2 2" xfId="5268"/>
    <cellStyle name="Normal 2 3 2 6 4 2 2 2 2 2" xfId="13414"/>
    <cellStyle name="Normal 2 3 2 6 4 2 2 2 2 2 2" xfId="29710"/>
    <cellStyle name="Normal 2 3 2 6 4 2 2 2 2 3" xfId="21564"/>
    <cellStyle name="Normal 2 3 2 6 4 2 2 2 3" xfId="8109"/>
    <cellStyle name="Normal 2 3 2 6 4 2 2 2 3 2" xfId="16255"/>
    <cellStyle name="Normal 2 3 2 6 4 2 2 2 3 2 2" xfId="32551"/>
    <cellStyle name="Normal 2 3 2 6 4 2 2 2 3 3" xfId="24405"/>
    <cellStyle name="Normal 2 3 2 6 4 2 2 2 4" xfId="10956"/>
    <cellStyle name="Normal 2 3 2 6 4 2 2 2 4 2" xfId="27252"/>
    <cellStyle name="Normal 2 3 2 6 4 2 2 2 5" xfId="19106"/>
    <cellStyle name="Normal 2 3 2 6 4 2 2 3" xfId="4050"/>
    <cellStyle name="Normal 2 3 2 6 4 2 2 3 2" xfId="12196"/>
    <cellStyle name="Normal 2 3 2 6 4 2 2 3 2 2" xfId="28492"/>
    <cellStyle name="Normal 2 3 2 6 4 2 2 3 3" xfId="20346"/>
    <cellStyle name="Normal 2 3 2 6 4 2 2 4" xfId="6699"/>
    <cellStyle name="Normal 2 3 2 6 4 2 2 4 2" xfId="14845"/>
    <cellStyle name="Normal 2 3 2 6 4 2 2 4 2 2" xfId="31141"/>
    <cellStyle name="Normal 2 3 2 6 4 2 2 4 3" xfId="22995"/>
    <cellStyle name="Normal 2 3 2 6 4 2 2 5" xfId="9546"/>
    <cellStyle name="Normal 2 3 2 6 4 2 2 5 2" xfId="25842"/>
    <cellStyle name="Normal 2 3 2 6 4 2 2 6" xfId="17696"/>
    <cellStyle name="Normal 2 3 2 6 4 2 3" xfId="2105"/>
    <cellStyle name="Normal 2 3 2 6 4 2 3 2" xfId="4659"/>
    <cellStyle name="Normal 2 3 2 6 4 2 3 2 2" xfId="12805"/>
    <cellStyle name="Normal 2 3 2 6 4 2 3 2 2 2" xfId="29101"/>
    <cellStyle name="Normal 2 3 2 6 4 2 3 2 3" xfId="20955"/>
    <cellStyle name="Normal 2 3 2 6 4 2 3 3" xfId="7404"/>
    <cellStyle name="Normal 2 3 2 6 4 2 3 3 2" xfId="15550"/>
    <cellStyle name="Normal 2 3 2 6 4 2 3 3 2 2" xfId="31846"/>
    <cellStyle name="Normal 2 3 2 6 4 2 3 3 3" xfId="23700"/>
    <cellStyle name="Normal 2 3 2 6 4 2 3 4" xfId="10251"/>
    <cellStyle name="Normal 2 3 2 6 4 2 3 4 2" xfId="26547"/>
    <cellStyle name="Normal 2 3 2 6 4 2 3 5" xfId="18401"/>
    <cellStyle name="Normal 2 3 2 6 4 2 4" xfId="3441"/>
    <cellStyle name="Normal 2 3 2 6 4 2 4 2" xfId="11587"/>
    <cellStyle name="Normal 2 3 2 6 4 2 4 2 2" xfId="27883"/>
    <cellStyle name="Normal 2 3 2 6 4 2 4 3" xfId="19737"/>
    <cellStyle name="Normal 2 3 2 6 4 2 5" xfId="5994"/>
    <cellStyle name="Normal 2 3 2 6 4 2 5 2" xfId="14140"/>
    <cellStyle name="Normal 2 3 2 6 4 2 5 2 2" xfId="30436"/>
    <cellStyle name="Normal 2 3 2 6 4 2 5 3" xfId="22290"/>
    <cellStyle name="Normal 2 3 2 6 4 2 6" xfId="8841"/>
    <cellStyle name="Normal 2 3 2 6 4 2 6 2" xfId="25137"/>
    <cellStyle name="Normal 2 3 2 6 4 2 7" xfId="16991"/>
    <cellStyle name="Normal 2 3 2 6 4 3" xfId="1056"/>
    <cellStyle name="Normal 2 3 2 6 4 3 2" xfId="2466"/>
    <cellStyle name="Normal 2 3 2 6 4 3 2 2" xfId="4972"/>
    <cellStyle name="Normal 2 3 2 6 4 3 2 2 2" xfId="13118"/>
    <cellStyle name="Normal 2 3 2 6 4 3 2 2 2 2" xfId="29414"/>
    <cellStyle name="Normal 2 3 2 6 4 3 2 2 3" xfId="21268"/>
    <cellStyle name="Normal 2 3 2 6 4 3 2 3" xfId="7765"/>
    <cellStyle name="Normal 2 3 2 6 4 3 2 3 2" xfId="15911"/>
    <cellStyle name="Normal 2 3 2 6 4 3 2 3 2 2" xfId="32207"/>
    <cellStyle name="Normal 2 3 2 6 4 3 2 3 3" xfId="24061"/>
    <cellStyle name="Normal 2 3 2 6 4 3 2 4" xfId="10612"/>
    <cellStyle name="Normal 2 3 2 6 4 3 2 4 2" xfId="26908"/>
    <cellStyle name="Normal 2 3 2 6 4 3 2 5" xfId="18762"/>
    <cellStyle name="Normal 2 3 2 6 4 3 3" xfId="3754"/>
    <cellStyle name="Normal 2 3 2 6 4 3 3 2" xfId="11900"/>
    <cellStyle name="Normal 2 3 2 6 4 3 3 2 2" xfId="28196"/>
    <cellStyle name="Normal 2 3 2 6 4 3 3 3" xfId="20050"/>
    <cellStyle name="Normal 2 3 2 6 4 3 4" xfId="6355"/>
    <cellStyle name="Normal 2 3 2 6 4 3 4 2" xfId="14501"/>
    <cellStyle name="Normal 2 3 2 6 4 3 4 2 2" xfId="30797"/>
    <cellStyle name="Normal 2 3 2 6 4 3 4 3" xfId="22651"/>
    <cellStyle name="Normal 2 3 2 6 4 3 5" xfId="9202"/>
    <cellStyle name="Normal 2 3 2 6 4 3 5 2" xfId="25498"/>
    <cellStyle name="Normal 2 3 2 6 4 3 6" xfId="17352"/>
    <cellStyle name="Normal 2 3 2 6 4 4" xfId="1761"/>
    <cellStyle name="Normal 2 3 2 6 4 4 2" xfId="4363"/>
    <cellStyle name="Normal 2 3 2 6 4 4 2 2" xfId="12509"/>
    <cellStyle name="Normal 2 3 2 6 4 4 2 2 2" xfId="28805"/>
    <cellStyle name="Normal 2 3 2 6 4 4 2 3" xfId="20659"/>
    <cellStyle name="Normal 2 3 2 6 4 4 3" xfId="7060"/>
    <cellStyle name="Normal 2 3 2 6 4 4 3 2" xfId="15206"/>
    <cellStyle name="Normal 2 3 2 6 4 4 3 2 2" xfId="31502"/>
    <cellStyle name="Normal 2 3 2 6 4 4 3 3" xfId="23356"/>
    <cellStyle name="Normal 2 3 2 6 4 4 4" xfId="9907"/>
    <cellStyle name="Normal 2 3 2 6 4 4 4 2" xfId="26203"/>
    <cellStyle name="Normal 2 3 2 6 4 4 5" xfId="18057"/>
    <cellStyle name="Normal 2 3 2 6 4 5" xfId="3145"/>
    <cellStyle name="Normal 2 3 2 6 4 5 2" xfId="11291"/>
    <cellStyle name="Normal 2 3 2 6 4 5 2 2" xfId="27587"/>
    <cellStyle name="Normal 2 3 2 6 4 5 3" xfId="19441"/>
    <cellStyle name="Normal 2 3 2 6 4 6" xfId="5650"/>
    <cellStyle name="Normal 2 3 2 6 4 6 2" xfId="13796"/>
    <cellStyle name="Normal 2 3 2 6 4 6 2 2" xfId="30092"/>
    <cellStyle name="Normal 2 3 2 6 4 6 3" xfId="21946"/>
    <cellStyle name="Normal 2 3 2 6 4 7" xfId="8497"/>
    <cellStyle name="Normal 2 3 2 6 4 7 2" xfId="24793"/>
    <cellStyle name="Normal 2 3 2 6 4 8" xfId="16647"/>
    <cellStyle name="Normal 2 3 2 6 5" xfId="440"/>
    <cellStyle name="Normal 2 3 2 6 5 2" xfId="1146"/>
    <cellStyle name="Normal 2 3 2 6 5 2 2" xfId="2556"/>
    <cellStyle name="Normal 2 3 2 6 5 2 2 2" xfId="5046"/>
    <cellStyle name="Normal 2 3 2 6 5 2 2 2 2" xfId="13192"/>
    <cellStyle name="Normal 2 3 2 6 5 2 2 2 2 2" xfId="29488"/>
    <cellStyle name="Normal 2 3 2 6 5 2 2 2 3" xfId="21342"/>
    <cellStyle name="Normal 2 3 2 6 5 2 2 3" xfId="7855"/>
    <cellStyle name="Normal 2 3 2 6 5 2 2 3 2" xfId="16001"/>
    <cellStyle name="Normal 2 3 2 6 5 2 2 3 2 2" xfId="32297"/>
    <cellStyle name="Normal 2 3 2 6 5 2 2 3 3" xfId="24151"/>
    <cellStyle name="Normal 2 3 2 6 5 2 2 4" xfId="10702"/>
    <cellStyle name="Normal 2 3 2 6 5 2 2 4 2" xfId="26998"/>
    <cellStyle name="Normal 2 3 2 6 5 2 2 5" xfId="18852"/>
    <cellStyle name="Normal 2 3 2 6 5 2 3" xfId="3828"/>
    <cellStyle name="Normal 2 3 2 6 5 2 3 2" xfId="11974"/>
    <cellStyle name="Normal 2 3 2 6 5 2 3 2 2" xfId="28270"/>
    <cellStyle name="Normal 2 3 2 6 5 2 3 3" xfId="20124"/>
    <cellStyle name="Normal 2 3 2 6 5 2 4" xfId="6445"/>
    <cellStyle name="Normal 2 3 2 6 5 2 4 2" xfId="14591"/>
    <cellStyle name="Normal 2 3 2 6 5 2 4 2 2" xfId="30887"/>
    <cellStyle name="Normal 2 3 2 6 5 2 4 3" xfId="22741"/>
    <cellStyle name="Normal 2 3 2 6 5 2 5" xfId="9292"/>
    <cellStyle name="Normal 2 3 2 6 5 2 5 2" xfId="25588"/>
    <cellStyle name="Normal 2 3 2 6 5 2 6" xfId="17442"/>
    <cellStyle name="Normal 2 3 2 6 5 3" xfId="1851"/>
    <cellStyle name="Normal 2 3 2 6 5 3 2" xfId="4437"/>
    <cellStyle name="Normal 2 3 2 6 5 3 2 2" xfId="12583"/>
    <cellStyle name="Normal 2 3 2 6 5 3 2 2 2" xfId="28879"/>
    <cellStyle name="Normal 2 3 2 6 5 3 2 3" xfId="20733"/>
    <cellStyle name="Normal 2 3 2 6 5 3 3" xfId="7150"/>
    <cellStyle name="Normal 2 3 2 6 5 3 3 2" xfId="15296"/>
    <cellStyle name="Normal 2 3 2 6 5 3 3 2 2" xfId="31592"/>
    <cellStyle name="Normal 2 3 2 6 5 3 3 3" xfId="23446"/>
    <cellStyle name="Normal 2 3 2 6 5 3 4" xfId="9997"/>
    <cellStyle name="Normal 2 3 2 6 5 3 4 2" xfId="26293"/>
    <cellStyle name="Normal 2 3 2 6 5 3 5" xfId="18147"/>
    <cellStyle name="Normal 2 3 2 6 5 4" xfId="3219"/>
    <cellStyle name="Normal 2 3 2 6 5 4 2" xfId="11365"/>
    <cellStyle name="Normal 2 3 2 6 5 4 2 2" xfId="27661"/>
    <cellStyle name="Normal 2 3 2 6 5 4 3" xfId="19515"/>
    <cellStyle name="Normal 2 3 2 6 5 5" xfId="5740"/>
    <cellStyle name="Normal 2 3 2 6 5 5 2" xfId="13886"/>
    <cellStyle name="Normal 2 3 2 6 5 5 2 2" xfId="30182"/>
    <cellStyle name="Normal 2 3 2 6 5 5 3" xfId="22036"/>
    <cellStyle name="Normal 2 3 2 6 5 6" xfId="8587"/>
    <cellStyle name="Normal 2 3 2 6 5 6 2" xfId="24883"/>
    <cellStyle name="Normal 2 3 2 6 5 7" xfId="16737"/>
    <cellStyle name="Normal 2 3 2 6 6" xfId="709"/>
    <cellStyle name="Normal 2 3 2 6 6 2" xfId="1414"/>
    <cellStyle name="Normal 2 3 2 6 6 2 2" xfId="2824"/>
    <cellStyle name="Normal 2 3 2 6 6 2 2 2" xfId="5282"/>
    <cellStyle name="Normal 2 3 2 6 6 2 2 2 2" xfId="13428"/>
    <cellStyle name="Normal 2 3 2 6 6 2 2 2 2 2" xfId="29724"/>
    <cellStyle name="Normal 2 3 2 6 6 2 2 2 3" xfId="21578"/>
    <cellStyle name="Normal 2 3 2 6 6 2 2 3" xfId="8123"/>
    <cellStyle name="Normal 2 3 2 6 6 2 2 3 2" xfId="16269"/>
    <cellStyle name="Normal 2 3 2 6 6 2 2 3 2 2" xfId="32565"/>
    <cellStyle name="Normal 2 3 2 6 6 2 2 3 3" xfId="24419"/>
    <cellStyle name="Normal 2 3 2 6 6 2 2 4" xfId="10970"/>
    <cellStyle name="Normal 2 3 2 6 6 2 2 4 2" xfId="27266"/>
    <cellStyle name="Normal 2 3 2 6 6 2 2 5" xfId="19120"/>
    <cellStyle name="Normal 2 3 2 6 6 2 3" xfId="4064"/>
    <cellStyle name="Normal 2 3 2 6 6 2 3 2" xfId="12210"/>
    <cellStyle name="Normal 2 3 2 6 6 2 3 2 2" xfId="28506"/>
    <cellStyle name="Normal 2 3 2 6 6 2 3 3" xfId="20360"/>
    <cellStyle name="Normal 2 3 2 6 6 2 4" xfId="6713"/>
    <cellStyle name="Normal 2 3 2 6 6 2 4 2" xfId="14859"/>
    <cellStyle name="Normal 2 3 2 6 6 2 4 2 2" xfId="31155"/>
    <cellStyle name="Normal 2 3 2 6 6 2 4 3" xfId="23009"/>
    <cellStyle name="Normal 2 3 2 6 6 2 5" xfId="9560"/>
    <cellStyle name="Normal 2 3 2 6 6 2 5 2" xfId="25856"/>
    <cellStyle name="Normal 2 3 2 6 6 2 6" xfId="17710"/>
    <cellStyle name="Normal 2 3 2 6 6 3" xfId="2119"/>
    <cellStyle name="Normal 2 3 2 6 6 3 2" xfId="4673"/>
    <cellStyle name="Normal 2 3 2 6 6 3 2 2" xfId="12819"/>
    <cellStyle name="Normal 2 3 2 6 6 3 2 2 2" xfId="29115"/>
    <cellStyle name="Normal 2 3 2 6 6 3 2 3" xfId="20969"/>
    <cellStyle name="Normal 2 3 2 6 6 3 3" xfId="7418"/>
    <cellStyle name="Normal 2 3 2 6 6 3 3 2" xfId="15564"/>
    <cellStyle name="Normal 2 3 2 6 6 3 3 2 2" xfId="31860"/>
    <cellStyle name="Normal 2 3 2 6 6 3 3 3" xfId="23714"/>
    <cellStyle name="Normal 2 3 2 6 6 3 4" xfId="10265"/>
    <cellStyle name="Normal 2 3 2 6 6 3 4 2" xfId="26561"/>
    <cellStyle name="Normal 2 3 2 6 6 3 5" xfId="18415"/>
    <cellStyle name="Normal 2 3 2 6 6 4" xfId="2842"/>
    <cellStyle name="Normal 2 3 2 6 6 4 2" xfId="5299"/>
    <cellStyle name="Normal 2 3 2 6 6 4 2 2" xfId="13445"/>
    <cellStyle name="Normal 2 3 2 6 6 4 2 2 2" xfId="29741"/>
    <cellStyle name="Normal 2 3 2 6 6 4 2 3" xfId="21595"/>
    <cellStyle name="Normal 2 3 2 6 6 4 3" xfId="8141"/>
    <cellStyle name="Normal 2 3 2 6 6 4 3 2" xfId="16287"/>
    <cellStyle name="Normal 2 3 2 6 6 4 3 2 2" xfId="32583"/>
    <cellStyle name="Normal 2 3 2 6 6 4 3 3" xfId="24437"/>
    <cellStyle name="Normal 2 3 2 6 6 4 4" xfId="10988"/>
    <cellStyle name="Normal 2 3 2 6 6 4 4 2" xfId="27284"/>
    <cellStyle name="Normal 2 3 2 6 6 4 5" xfId="19138"/>
    <cellStyle name="Normal 2 3 2 6 6 5" xfId="3455"/>
    <cellStyle name="Normal 2 3 2 6 6 5 2" xfId="11601"/>
    <cellStyle name="Normal 2 3 2 6 6 5 2 2" xfId="27897"/>
    <cellStyle name="Normal 2 3 2 6 6 5 3" xfId="19751"/>
    <cellStyle name="Normal 2 3 2 6 6 6" xfId="6008"/>
    <cellStyle name="Normal 2 3 2 6 6 6 2" xfId="14154"/>
    <cellStyle name="Normal 2 3 2 6 6 6 2 2" xfId="30450"/>
    <cellStyle name="Normal 2 3 2 6 6 6 3" xfId="22304"/>
    <cellStyle name="Normal 2 3 2 6 6 7" xfId="8855"/>
    <cellStyle name="Normal 2 3 2 6 6 7 2" xfId="25151"/>
    <cellStyle name="Normal 2 3 2 6 6 8" xfId="17005"/>
    <cellStyle name="Normal 2 3 2 6 7" xfId="802"/>
    <cellStyle name="Normal 2 3 2 6 7 2" xfId="2212"/>
    <cellStyle name="Normal 2 3 2 6 7 2 2" xfId="4750"/>
    <cellStyle name="Normal 2 3 2 6 7 2 2 2" xfId="12896"/>
    <cellStyle name="Normal 2 3 2 6 7 2 2 2 2" xfId="29192"/>
    <cellStyle name="Normal 2 3 2 6 7 2 2 3" xfId="21046"/>
    <cellStyle name="Normal 2 3 2 6 7 2 3" xfId="7511"/>
    <cellStyle name="Normal 2 3 2 6 7 2 3 2" xfId="15657"/>
    <cellStyle name="Normal 2 3 2 6 7 2 3 2 2" xfId="31953"/>
    <cellStyle name="Normal 2 3 2 6 7 2 3 3" xfId="23807"/>
    <cellStyle name="Normal 2 3 2 6 7 2 4" xfId="10358"/>
    <cellStyle name="Normal 2 3 2 6 7 2 4 2" xfId="26654"/>
    <cellStyle name="Normal 2 3 2 6 7 2 5" xfId="18508"/>
    <cellStyle name="Normal 2 3 2 6 7 3" xfId="3532"/>
    <cellStyle name="Normal 2 3 2 6 7 3 2" xfId="11678"/>
    <cellStyle name="Normal 2 3 2 6 7 3 2 2" xfId="27974"/>
    <cellStyle name="Normal 2 3 2 6 7 3 3" xfId="19828"/>
    <cellStyle name="Normal 2 3 2 6 7 4" xfId="6101"/>
    <cellStyle name="Normal 2 3 2 6 7 4 2" xfId="14247"/>
    <cellStyle name="Normal 2 3 2 6 7 4 2 2" xfId="30543"/>
    <cellStyle name="Normal 2 3 2 6 7 4 3" xfId="22397"/>
    <cellStyle name="Normal 2 3 2 6 7 5" xfId="8948"/>
    <cellStyle name="Normal 2 3 2 6 7 5 2" xfId="25244"/>
    <cellStyle name="Normal 2 3 2 6 7 6" xfId="17098"/>
    <cellStyle name="Normal 2 3 2 6 8" xfId="1507"/>
    <cellStyle name="Normal 2 3 2 6 8 2" xfId="4141"/>
    <cellStyle name="Normal 2 3 2 6 8 2 2" xfId="12287"/>
    <cellStyle name="Normal 2 3 2 6 8 2 2 2" xfId="28583"/>
    <cellStyle name="Normal 2 3 2 6 8 2 3" xfId="20437"/>
    <cellStyle name="Normal 2 3 2 6 8 3" xfId="6806"/>
    <cellStyle name="Normal 2 3 2 6 8 3 2" xfId="14952"/>
    <cellStyle name="Normal 2 3 2 6 8 3 2 2" xfId="31248"/>
    <cellStyle name="Normal 2 3 2 6 8 3 3" xfId="23102"/>
    <cellStyle name="Normal 2 3 2 6 8 4" xfId="9653"/>
    <cellStyle name="Normal 2 3 2 6 8 4 2" xfId="25949"/>
    <cellStyle name="Normal 2 3 2 6 8 5" xfId="17803"/>
    <cellStyle name="Normal 2 3 2 6 9" xfId="2923"/>
    <cellStyle name="Normal 2 3 2 6 9 2" xfId="11069"/>
    <cellStyle name="Normal 2 3 2 6 9 2 2" xfId="27365"/>
    <cellStyle name="Normal 2 3 2 6 9 3" xfId="19219"/>
    <cellStyle name="Normal 2 3 2 7" xfId="103"/>
    <cellStyle name="Normal 2 3 2 7 2" xfId="447"/>
    <cellStyle name="Normal 2 3 2 7 2 2" xfId="1153"/>
    <cellStyle name="Normal 2 3 2 7 2 2 2" xfId="2563"/>
    <cellStyle name="Normal 2 3 2 7 2 2 2 2" xfId="5052"/>
    <cellStyle name="Normal 2 3 2 7 2 2 2 2 2" xfId="13198"/>
    <cellStyle name="Normal 2 3 2 7 2 2 2 2 2 2" xfId="29494"/>
    <cellStyle name="Normal 2 3 2 7 2 2 2 2 3" xfId="21348"/>
    <cellStyle name="Normal 2 3 2 7 2 2 2 3" xfId="7862"/>
    <cellStyle name="Normal 2 3 2 7 2 2 2 3 2" xfId="16008"/>
    <cellStyle name="Normal 2 3 2 7 2 2 2 3 2 2" xfId="32304"/>
    <cellStyle name="Normal 2 3 2 7 2 2 2 3 3" xfId="24158"/>
    <cellStyle name="Normal 2 3 2 7 2 2 2 4" xfId="10709"/>
    <cellStyle name="Normal 2 3 2 7 2 2 2 4 2" xfId="27005"/>
    <cellStyle name="Normal 2 3 2 7 2 2 2 5" xfId="18859"/>
    <cellStyle name="Normal 2 3 2 7 2 2 3" xfId="3834"/>
    <cellStyle name="Normal 2 3 2 7 2 2 3 2" xfId="11980"/>
    <cellStyle name="Normal 2 3 2 7 2 2 3 2 2" xfId="28276"/>
    <cellStyle name="Normal 2 3 2 7 2 2 3 3" xfId="20130"/>
    <cellStyle name="Normal 2 3 2 7 2 2 4" xfId="6452"/>
    <cellStyle name="Normal 2 3 2 7 2 2 4 2" xfId="14598"/>
    <cellStyle name="Normal 2 3 2 7 2 2 4 2 2" xfId="30894"/>
    <cellStyle name="Normal 2 3 2 7 2 2 4 3" xfId="22748"/>
    <cellStyle name="Normal 2 3 2 7 2 2 5" xfId="9299"/>
    <cellStyle name="Normal 2 3 2 7 2 2 5 2" xfId="25595"/>
    <cellStyle name="Normal 2 3 2 7 2 2 6" xfId="17449"/>
    <cellStyle name="Normal 2 3 2 7 2 3" xfId="1858"/>
    <cellStyle name="Normal 2 3 2 7 2 3 2" xfId="4443"/>
    <cellStyle name="Normal 2 3 2 7 2 3 2 2" xfId="12589"/>
    <cellStyle name="Normal 2 3 2 7 2 3 2 2 2" xfId="28885"/>
    <cellStyle name="Normal 2 3 2 7 2 3 2 3" xfId="20739"/>
    <cellStyle name="Normal 2 3 2 7 2 3 3" xfId="7157"/>
    <cellStyle name="Normal 2 3 2 7 2 3 3 2" xfId="15303"/>
    <cellStyle name="Normal 2 3 2 7 2 3 3 2 2" xfId="31599"/>
    <cellStyle name="Normal 2 3 2 7 2 3 3 3" xfId="23453"/>
    <cellStyle name="Normal 2 3 2 7 2 3 4" xfId="10004"/>
    <cellStyle name="Normal 2 3 2 7 2 3 4 2" xfId="26300"/>
    <cellStyle name="Normal 2 3 2 7 2 3 5" xfId="18154"/>
    <cellStyle name="Normal 2 3 2 7 2 4" xfId="3225"/>
    <cellStyle name="Normal 2 3 2 7 2 4 2" xfId="11371"/>
    <cellStyle name="Normal 2 3 2 7 2 4 2 2" xfId="27667"/>
    <cellStyle name="Normal 2 3 2 7 2 4 3" xfId="19521"/>
    <cellStyle name="Normal 2 3 2 7 2 5" xfId="5747"/>
    <cellStyle name="Normal 2 3 2 7 2 5 2" xfId="13893"/>
    <cellStyle name="Normal 2 3 2 7 2 5 2 2" xfId="30189"/>
    <cellStyle name="Normal 2 3 2 7 2 5 3" xfId="22043"/>
    <cellStyle name="Normal 2 3 2 7 2 6" xfId="8594"/>
    <cellStyle name="Normal 2 3 2 7 2 6 2" xfId="24890"/>
    <cellStyle name="Normal 2 3 2 7 2 7" xfId="16744"/>
    <cellStyle name="Normal 2 3 2 7 3" xfId="809"/>
    <cellStyle name="Normal 2 3 2 7 3 2" xfId="2219"/>
    <cellStyle name="Normal 2 3 2 7 3 2 2" xfId="4756"/>
    <cellStyle name="Normal 2 3 2 7 3 2 2 2" xfId="12902"/>
    <cellStyle name="Normal 2 3 2 7 3 2 2 2 2" xfId="29198"/>
    <cellStyle name="Normal 2 3 2 7 3 2 2 3" xfId="21052"/>
    <cellStyle name="Normal 2 3 2 7 3 2 3" xfId="7518"/>
    <cellStyle name="Normal 2 3 2 7 3 2 3 2" xfId="15664"/>
    <cellStyle name="Normal 2 3 2 7 3 2 3 2 2" xfId="31960"/>
    <cellStyle name="Normal 2 3 2 7 3 2 3 3" xfId="23814"/>
    <cellStyle name="Normal 2 3 2 7 3 2 4" xfId="10365"/>
    <cellStyle name="Normal 2 3 2 7 3 2 4 2" xfId="26661"/>
    <cellStyle name="Normal 2 3 2 7 3 2 5" xfId="18515"/>
    <cellStyle name="Normal 2 3 2 7 3 3" xfId="3538"/>
    <cellStyle name="Normal 2 3 2 7 3 3 2" xfId="11684"/>
    <cellStyle name="Normal 2 3 2 7 3 3 2 2" xfId="27980"/>
    <cellStyle name="Normal 2 3 2 7 3 3 3" xfId="19834"/>
    <cellStyle name="Normal 2 3 2 7 3 4" xfId="6108"/>
    <cellStyle name="Normal 2 3 2 7 3 4 2" xfId="14254"/>
    <cellStyle name="Normal 2 3 2 7 3 4 2 2" xfId="30550"/>
    <cellStyle name="Normal 2 3 2 7 3 4 3" xfId="22404"/>
    <cellStyle name="Normal 2 3 2 7 3 5" xfId="8955"/>
    <cellStyle name="Normal 2 3 2 7 3 5 2" xfId="25251"/>
    <cellStyle name="Normal 2 3 2 7 3 6" xfId="17105"/>
    <cellStyle name="Normal 2 3 2 7 4" xfId="1514"/>
    <cellStyle name="Normal 2 3 2 7 4 2" xfId="4147"/>
    <cellStyle name="Normal 2 3 2 7 4 2 2" xfId="12293"/>
    <cellStyle name="Normal 2 3 2 7 4 2 2 2" xfId="28589"/>
    <cellStyle name="Normal 2 3 2 7 4 2 3" xfId="20443"/>
    <cellStyle name="Normal 2 3 2 7 4 3" xfId="6813"/>
    <cellStyle name="Normal 2 3 2 7 4 3 2" xfId="14959"/>
    <cellStyle name="Normal 2 3 2 7 4 3 2 2" xfId="31255"/>
    <cellStyle name="Normal 2 3 2 7 4 3 3" xfId="23109"/>
    <cellStyle name="Normal 2 3 2 7 4 4" xfId="9660"/>
    <cellStyle name="Normal 2 3 2 7 4 4 2" xfId="25956"/>
    <cellStyle name="Normal 2 3 2 7 4 5" xfId="17810"/>
    <cellStyle name="Normal 2 3 2 7 5" xfId="2929"/>
    <cellStyle name="Normal 2 3 2 7 5 2" xfId="11075"/>
    <cellStyle name="Normal 2 3 2 7 5 2 2" xfId="27371"/>
    <cellStyle name="Normal 2 3 2 7 5 3" xfId="19225"/>
    <cellStyle name="Normal 2 3 2 7 6" xfId="5403"/>
    <cellStyle name="Normal 2 3 2 7 6 2" xfId="13549"/>
    <cellStyle name="Normal 2 3 2 7 6 2 2" xfId="29845"/>
    <cellStyle name="Normal 2 3 2 7 6 3" xfId="21699"/>
    <cellStyle name="Normal 2 3 2 7 7" xfId="8250"/>
    <cellStyle name="Normal 2 3 2 7 7 2" xfId="24546"/>
    <cellStyle name="Normal 2 3 2 7 8" xfId="16400"/>
    <cellStyle name="Normal 2 3 2 8" xfId="192"/>
    <cellStyle name="Normal 2 3 2 8 2" xfId="536"/>
    <cellStyle name="Normal 2 3 2 8 2 2" xfId="1242"/>
    <cellStyle name="Normal 2 3 2 8 2 2 2" xfId="2652"/>
    <cellStyle name="Normal 2 3 2 8 2 2 2 2" xfId="5126"/>
    <cellStyle name="Normal 2 3 2 8 2 2 2 2 2" xfId="13272"/>
    <cellStyle name="Normal 2 3 2 8 2 2 2 2 2 2" xfId="29568"/>
    <cellStyle name="Normal 2 3 2 8 2 2 2 2 3" xfId="21422"/>
    <cellStyle name="Normal 2 3 2 8 2 2 2 3" xfId="7951"/>
    <cellStyle name="Normal 2 3 2 8 2 2 2 3 2" xfId="16097"/>
    <cellStyle name="Normal 2 3 2 8 2 2 2 3 2 2" xfId="32393"/>
    <cellStyle name="Normal 2 3 2 8 2 2 2 3 3" xfId="24247"/>
    <cellStyle name="Normal 2 3 2 8 2 2 2 4" xfId="10798"/>
    <cellStyle name="Normal 2 3 2 8 2 2 2 4 2" xfId="27094"/>
    <cellStyle name="Normal 2 3 2 8 2 2 2 5" xfId="18948"/>
    <cellStyle name="Normal 2 3 2 8 2 2 3" xfId="3908"/>
    <cellStyle name="Normal 2 3 2 8 2 2 3 2" xfId="12054"/>
    <cellStyle name="Normal 2 3 2 8 2 2 3 2 2" xfId="28350"/>
    <cellStyle name="Normal 2 3 2 8 2 2 3 3" xfId="20204"/>
    <cellStyle name="Normal 2 3 2 8 2 2 4" xfId="6541"/>
    <cellStyle name="Normal 2 3 2 8 2 2 4 2" xfId="14687"/>
    <cellStyle name="Normal 2 3 2 8 2 2 4 2 2" xfId="30983"/>
    <cellStyle name="Normal 2 3 2 8 2 2 4 3" xfId="22837"/>
    <cellStyle name="Normal 2 3 2 8 2 2 5" xfId="9388"/>
    <cellStyle name="Normal 2 3 2 8 2 2 5 2" xfId="25684"/>
    <cellStyle name="Normal 2 3 2 8 2 2 6" xfId="17538"/>
    <cellStyle name="Normal 2 3 2 8 2 3" xfId="1947"/>
    <cellStyle name="Normal 2 3 2 8 2 3 2" xfId="4517"/>
    <cellStyle name="Normal 2 3 2 8 2 3 2 2" xfId="12663"/>
    <cellStyle name="Normal 2 3 2 8 2 3 2 2 2" xfId="28959"/>
    <cellStyle name="Normal 2 3 2 8 2 3 2 3" xfId="20813"/>
    <cellStyle name="Normal 2 3 2 8 2 3 3" xfId="7246"/>
    <cellStyle name="Normal 2 3 2 8 2 3 3 2" xfId="15392"/>
    <cellStyle name="Normal 2 3 2 8 2 3 3 2 2" xfId="31688"/>
    <cellStyle name="Normal 2 3 2 8 2 3 3 3" xfId="23542"/>
    <cellStyle name="Normal 2 3 2 8 2 3 4" xfId="10093"/>
    <cellStyle name="Normal 2 3 2 8 2 3 4 2" xfId="26389"/>
    <cellStyle name="Normal 2 3 2 8 2 3 5" xfId="18243"/>
    <cellStyle name="Normal 2 3 2 8 2 4" xfId="3299"/>
    <cellStyle name="Normal 2 3 2 8 2 4 2" xfId="11445"/>
    <cellStyle name="Normal 2 3 2 8 2 4 2 2" xfId="27741"/>
    <cellStyle name="Normal 2 3 2 8 2 4 3" xfId="19595"/>
    <cellStyle name="Normal 2 3 2 8 2 5" xfId="5836"/>
    <cellStyle name="Normal 2 3 2 8 2 5 2" xfId="13982"/>
    <cellStyle name="Normal 2 3 2 8 2 5 2 2" xfId="30278"/>
    <cellStyle name="Normal 2 3 2 8 2 5 3" xfId="22132"/>
    <cellStyle name="Normal 2 3 2 8 2 6" xfId="8683"/>
    <cellStyle name="Normal 2 3 2 8 2 6 2" xfId="24979"/>
    <cellStyle name="Normal 2 3 2 8 2 7" xfId="16833"/>
    <cellStyle name="Normal 2 3 2 8 3" xfId="898"/>
    <cellStyle name="Normal 2 3 2 8 3 2" xfId="2308"/>
    <cellStyle name="Normal 2 3 2 8 3 2 2" xfId="4830"/>
    <cellStyle name="Normal 2 3 2 8 3 2 2 2" xfId="12976"/>
    <cellStyle name="Normal 2 3 2 8 3 2 2 2 2" xfId="29272"/>
    <cellStyle name="Normal 2 3 2 8 3 2 2 3" xfId="21126"/>
    <cellStyle name="Normal 2 3 2 8 3 2 3" xfId="7607"/>
    <cellStyle name="Normal 2 3 2 8 3 2 3 2" xfId="15753"/>
    <cellStyle name="Normal 2 3 2 8 3 2 3 2 2" xfId="32049"/>
    <cellStyle name="Normal 2 3 2 8 3 2 3 3" xfId="23903"/>
    <cellStyle name="Normal 2 3 2 8 3 2 4" xfId="10454"/>
    <cellStyle name="Normal 2 3 2 8 3 2 4 2" xfId="26750"/>
    <cellStyle name="Normal 2 3 2 8 3 2 5" xfId="18604"/>
    <cellStyle name="Normal 2 3 2 8 3 3" xfId="3612"/>
    <cellStyle name="Normal 2 3 2 8 3 3 2" xfId="11758"/>
    <cellStyle name="Normal 2 3 2 8 3 3 2 2" xfId="28054"/>
    <cellStyle name="Normal 2 3 2 8 3 3 3" xfId="19908"/>
    <cellStyle name="Normal 2 3 2 8 3 4" xfId="6197"/>
    <cellStyle name="Normal 2 3 2 8 3 4 2" xfId="14343"/>
    <cellStyle name="Normal 2 3 2 8 3 4 2 2" xfId="30639"/>
    <cellStyle name="Normal 2 3 2 8 3 4 3" xfId="22493"/>
    <cellStyle name="Normal 2 3 2 8 3 5" xfId="9044"/>
    <cellStyle name="Normal 2 3 2 8 3 5 2" xfId="25340"/>
    <cellStyle name="Normal 2 3 2 8 3 6" xfId="17194"/>
    <cellStyle name="Normal 2 3 2 8 4" xfId="1603"/>
    <cellStyle name="Normal 2 3 2 8 4 2" xfId="4221"/>
    <cellStyle name="Normal 2 3 2 8 4 2 2" xfId="12367"/>
    <cellStyle name="Normal 2 3 2 8 4 2 2 2" xfId="28663"/>
    <cellStyle name="Normal 2 3 2 8 4 2 3" xfId="20517"/>
    <cellStyle name="Normal 2 3 2 8 4 3" xfId="6902"/>
    <cellStyle name="Normal 2 3 2 8 4 3 2" xfId="15048"/>
    <cellStyle name="Normal 2 3 2 8 4 3 2 2" xfId="31344"/>
    <cellStyle name="Normal 2 3 2 8 4 3 3" xfId="23198"/>
    <cellStyle name="Normal 2 3 2 8 4 4" xfId="9749"/>
    <cellStyle name="Normal 2 3 2 8 4 4 2" xfId="26045"/>
    <cellStyle name="Normal 2 3 2 8 4 5" xfId="17899"/>
    <cellStyle name="Normal 2 3 2 8 5" xfId="3003"/>
    <cellStyle name="Normal 2 3 2 8 5 2" xfId="11149"/>
    <cellStyle name="Normal 2 3 2 8 5 2 2" xfId="27445"/>
    <cellStyle name="Normal 2 3 2 8 5 3" xfId="19299"/>
    <cellStyle name="Normal 2 3 2 8 6" xfId="5492"/>
    <cellStyle name="Normal 2 3 2 8 6 2" xfId="13638"/>
    <cellStyle name="Normal 2 3 2 8 6 2 2" xfId="29934"/>
    <cellStyle name="Normal 2 3 2 8 6 3" xfId="21788"/>
    <cellStyle name="Normal 2 3 2 8 7" xfId="8339"/>
    <cellStyle name="Normal 2 3 2 8 7 2" xfId="24635"/>
    <cellStyle name="Normal 2 3 2 8 8" xfId="16489"/>
    <cellStyle name="Normal 2 3 2 9" xfId="267"/>
    <cellStyle name="Normal 2 3 2 9 2" xfId="611"/>
    <cellStyle name="Normal 2 3 2 9 2 2" xfId="1317"/>
    <cellStyle name="Normal 2 3 2 9 2 2 2" xfId="2727"/>
    <cellStyle name="Normal 2 3 2 9 2 2 2 2" xfId="5200"/>
    <cellStyle name="Normal 2 3 2 9 2 2 2 2 2" xfId="13346"/>
    <cellStyle name="Normal 2 3 2 9 2 2 2 2 2 2" xfId="29642"/>
    <cellStyle name="Normal 2 3 2 9 2 2 2 2 3" xfId="21496"/>
    <cellStyle name="Normal 2 3 2 9 2 2 2 3" xfId="8026"/>
    <cellStyle name="Normal 2 3 2 9 2 2 2 3 2" xfId="16172"/>
    <cellStyle name="Normal 2 3 2 9 2 2 2 3 2 2" xfId="32468"/>
    <cellStyle name="Normal 2 3 2 9 2 2 2 3 3" xfId="24322"/>
    <cellStyle name="Normal 2 3 2 9 2 2 2 4" xfId="10873"/>
    <cellStyle name="Normal 2 3 2 9 2 2 2 4 2" xfId="27169"/>
    <cellStyle name="Normal 2 3 2 9 2 2 2 5" xfId="19023"/>
    <cellStyle name="Normal 2 3 2 9 2 2 3" xfId="3982"/>
    <cellStyle name="Normal 2 3 2 9 2 2 3 2" xfId="12128"/>
    <cellStyle name="Normal 2 3 2 9 2 2 3 2 2" xfId="28424"/>
    <cellStyle name="Normal 2 3 2 9 2 2 3 3" xfId="20278"/>
    <cellStyle name="Normal 2 3 2 9 2 2 4" xfId="6616"/>
    <cellStyle name="Normal 2 3 2 9 2 2 4 2" xfId="14762"/>
    <cellStyle name="Normal 2 3 2 9 2 2 4 2 2" xfId="31058"/>
    <cellStyle name="Normal 2 3 2 9 2 2 4 3" xfId="22912"/>
    <cellStyle name="Normal 2 3 2 9 2 2 5" xfId="9463"/>
    <cellStyle name="Normal 2 3 2 9 2 2 5 2" xfId="25759"/>
    <cellStyle name="Normal 2 3 2 9 2 2 6" xfId="17613"/>
    <cellStyle name="Normal 2 3 2 9 2 3" xfId="2022"/>
    <cellStyle name="Normal 2 3 2 9 2 3 2" xfId="4591"/>
    <cellStyle name="Normal 2 3 2 9 2 3 2 2" xfId="12737"/>
    <cellStyle name="Normal 2 3 2 9 2 3 2 2 2" xfId="29033"/>
    <cellStyle name="Normal 2 3 2 9 2 3 2 3" xfId="20887"/>
    <cellStyle name="Normal 2 3 2 9 2 3 3" xfId="7321"/>
    <cellStyle name="Normal 2 3 2 9 2 3 3 2" xfId="15467"/>
    <cellStyle name="Normal 2 3 2 9 2 3 3 2 2" xfId="31763"/>
    <cellStyle name="Normal 2 3 2 9 2 3 3 3" xfId="23617"/>
    <cellStyle name="Normal 2 3 2 9 2 3 4" xfId="10168"/>
    <cellStyle name="Normal 2 3 2 9 2 3 4 2" xfId="26464"/>
    <cellStyle name="Normal 2 3 2 9 2 3 5" xfId="18318"/>
    <cellStyle name="Normal 2 3 2 9 2 4" xfId="3373"/>
    <cellStyle name="Normal 2 3 2 9 2 4 2" xfId="11519"/>
    <cellStyle name="Normal 2 3 2 9 2 4 2 2" xfId="27815"/>
    <cellStyle name="Normal 2 3 2 9 2 4 3" xfId="19669"/>
    <cellStyle name="Normal 2 3 2 9 2 5" xfId="5911"/>
    <cellStyle name="Normal 2 3 2 9 2 5 2" xfId="14057"/>
    <cellStyle name="Normal 2 3 2 9 2 5 2 2" xfId="30353"/>
    <cellStyle name="Normal 2 3 2 9 2 5 3" xfId="22207"/>
    <cellStyle name="Normal 2 3 2 9 2 6" xfId="8758"/>
    <cellStyle name="Normal 2 3 2 9 2 6 2" xfId="25054"/>
    <cellStyle name="Normal 2 3 2 9 2 7" xfId="16908"/>
    <cellStyle name="Normal 2 3 2 9 3" xfId="973"/>
    <cellStyle name="Normal 2 3 2 9 3 2" xfId="2383"/>
    <cellStyle name="Normal 2 3 2 9 3 2 2" xfId="4904"/>
    <cellStyle name="Normal 2 3 2 9 3 2 2 2" xfId="13050"/>
    <cellStyle name="Normal 2 3 2 9 3 2 2 2 2" xfId="29346"/>
    <cellStyle name="Normal 2 3 2 9 3 2 2 3" xfId="21200"/>
    <cellStyle name="Normal 2 3 2 9 3 2 3" xfId="7682"/>
    <cellStyle name="Normal 2 3 2 9 3 2 3 2" xfId="15828"/>
    <cellStyle name="Normal 2 3 2 9 3 2 3 2 2" xfId="32124"/>
    <cellStyle name="Normal 2 3 2 9 3 2 3 3" xfId="23978"/>
    <cellStyle name="Normal 2 3 2 9 3 2 4" xfId="10529"/>
    <cellStyle name="Normal 2 3 2 9 3 2 4 2" xfId="26825"/>
    <cellStyle name="Normal 2 3 2 9 3 2 5" xfId="18679"/>
    <cellStyle name="Normal 2 3 2 9 3 3" xfId="3686"/>
    <cellStyle name="Normal 2 3 2 9 3 3 2" xfId="11832"/>
    <cellStyle name="Normal 2 3 2 9 3 3 2 2" xfId="28128"/>
    <cellStyle name="Normal 2 3 2 9 3 3 3" xfId="19982"/>
    <cellStyle name="Normal 2 3 2 9 3 4" xfId="6272"/>
    <cellStyle name="Normal 2 3 2 9 3 4 2" xfId="14418"/>
    <cellStyle name="Normal 2 3 2 9 3 4 2 2" xfId="30714"/>
    <cellStyle name="Normal 2 3 2 9 3 4 3" xfId="22568"/>
    <cellStyle name="Normal 2 3 2 9 3 5" xfId="9119"/>
    <cellStyle name="Normal 2 3 2 9 3 5 2" xfId="25415"/>
    <cellStyle name="Normal 2 3 2 9 3 6" xfId="17269"/>
    <cellStyle name="Normal 2 3 2 9 4" xfId="1678"/>
    <cellStyle name="Normal 2 3 2 9 4 2" xfId="4295"/>
    <cellStyle name="Normal 2 3 2 9 4 2 2" xfId="12441"/>
    <cellStyle name="Normal 2 3 2 9 4 2 2 2" xfId="28737"/>
    <cellStyle name="Normal 2 3 2 9 4 2 3" xfId="20591"/>
    <cellStyle name="Normal 2 3 2 9 4 3" xfId="6977"/>
    <cellStyle name="Normal 2 3 2 9 4 3 2" xfId="15123"/>
    <cellStyle name="Normal 2 3 2 9 4 3 2 2" xfId="31419"/>
    <cellStyle name="Normal 2 3 2 9 4 3 3" xfId="23273"/>
    <cellStyle name="Normal 2 3 2 9 4 4" xfId="9824"/>
    <cellStyle name="Normal 2 3 2 9 4 4 2" xfId="26120"/>
    <cellStyle name="Normal 2 3 2 9 4 5" xfId="17974"/>
    <cellStyle name="Normal 2 3 2 9 5" xfId="3077"/>
    <cellStyle name="Normal 2 3 2 9 5 2" xfId="11223"/>
    <cellStyle name="Normal 2 3 2 9 5 2 2" xfId="27519"/>
    <cellStyle name="Normal 2 3 2 9 5 3" xfId="19373"/>
    <cellStyle name="Normal 2 3 2 9 6" xfId="5567"/>
    <cellStyle name="Normal 2 3 2 9 6 2" xfId="13713"/>
    <cellStyle name="Normal 2 3 2 9 6 2 2" xfId="30009"/>
    <cellStyle name="Normal 2 3 2 9 6 3" xfId="21863"/>
    <cellStyle name="Normal 2 3 2 9 7" xfId="8414"/>
    <cellStyle name="Normal 2 3 2 9 7 2" xfId="24710"/>
    <cellStyle name="Normal 2 3 2 9 8" xfId="16564"/>
    <cellStyle name="Normal 2 3 3" xfId="21"/>
    <cellStyle name="Normal 2 3 3 10" xfId="2861"/>
    <cellStyle name="Normal 2 3 3 10 2" xfId="11007"/>
    <cellStyle name="Normal 2 3 3 10 2 2" xfId="27303"/>
    <cellStyle name="Normal 2 3 3 10 3" xfId="19157"/>
    <cellStyle name="Normal 2 3 3 11" xfId="5321"/>
    <cellStyle name="Normal 2 3 3 11 2" xfId="13467"/>
    <cellStyle name="Normal 2 3 3 11 2 2" xfId="29763"/>
    <cellStyle name="Normal 2 3 3 11 3" xfId="21617"/>
    <cellStyle name="Normal 2 3 3 12" xfId="8168"/>
    <cellStyle name="Normal 2 3 3 12 2" xfId="24464"/>
    <cellStyle name="Normal 2 3 3 13" xfId="16318"/>
    <cellStyle name="Normal 2 3 3 2" xfId="43"/>
    <cellStyle name="Normal 2 3 3 2 10" xfId="5343"/>
    <cellStyle name="Normal 2 3 3 2 10 2" xfId="13489"/>
    <cellStyle name="Normal 2 3 3 2 10 2 2" xfId="29785"/>
    <cellStyle name="Normal 2 3 3 2 10 3" xfId="21639"/>
    <cellStyle name="Normal 2 3 3 2 11" xfId="8190"/>
    <cellStyle name="Normal 2 3 3 2 11 2" xfId="24486"/>
    <cellStyle name="Normal 2 3 3 2 12" xfId="16340"/>
    <cellStyle name="Normal 2 3 3 2 2" xfId="87"/>
    <cellStyle name="Normal 2 3 3 2 2 10" xfId="8234"/>
    <cellStyle name="Normal 2 3 3 2 2 10 2" xfId="24530"/>
    <cellStyle name="Normal 2 3 3 2 2 11" xfId="16384"/>
    <cellStyle name="Normal 2 3 3 2 2 2" xfId="177"/>
    <cellStyle name="Normal 2 3 3 2 2 2 2" xfId="521"/>
    <cellStyle name="Normal 2 3 3 2 2 2 2 2" xfId="1227"/>
    <cellStyle name="Normal 2 3 3 2 2 2 2 2 2" xfId="2637"/>
    <cellStyle name="Normal 2 3 3 2 2 2 2 2 2 2" xfId="5112"/>
    <cellStyle name="Normal 2 3 3 2 2 2 2 2 2 2 2" xfId="13258"/>
    <cellStyle name="Normal 2 3 3 2 2 2 2 2 2 2 2 2" xfId="29554"/>
    <cellStyle name="Normal 2 3 3 2 2 2 2 2 2 2 3" xfId="21408"/>
    <cellStyle name="Normal 2 3 3 2 2 2 2 2 2 3" xfId="7936"/>
    <cellStyle name="Normal 2 3 3 2 2 2 2 2 2 3 2" xfId="16082"/>
    <cellStyle name="Normal 2 3 3 2 2 2 2 2 2 3 2 2" xfId="32378"/>
    <cellStyle name="Normal 2 3 3 2 2 2 2 2 2 3 3" xfId="24232"/>
    <cellStyle name="Normal 2 3 3 2 2 2 2 2 2 4" xfId="10783"/>
    <cellStyle name="Normal 2 3 3 2 2 2 2 2 2 4 2" xfId="27079"/>
    <cellStyle name="Normal 2 3 3 2 2 2 2 2 2 5" xfId="18933"/>
    <cellStyle name="Normal 2 3 3 2 2 2 2 2 3" xfId="3894"/>
    <cellStyle name="Normal 2 3 3 2 2 2 2 2 3 2" xfId="12040"/>
    <cellStyle name="Normal 2 3 3 2 2 2 2 2 3 2 2" xfId="28336"/>
    <cellStyle name="Normal 2 3 3 2 2 2 2 2 3 3" xfId="20190"/>
    <cellStyle name="Normal 2 3 3 2 2 2 2 2 4" xfId="6526"/>
    <cellStyle name="Normal 2 3 3 2 2 2 2 2 4 2" xfId="14672"/>
    <cellStyle name="Normal 2 3 3 2 2 2 2 2 4 2 2" xfId="30968"/>
    <cellStyle name="Normal 2 3 3 2 2 2 2 2 4 3" xfId="22822"/>
    <cellStyle name="Normal 2 3 3 2 2 2 2 2 5" xfId="9373"/>
    <cellStyle name="Normal 2 3 3 2 2 2 2 2 5 2" xfId="25669"/>
    <cellStyle name="Normal 2 3 3 2 2 2 2 2 6" xfId="17523"/>
    <cellStyle name="Normal 2 3 3 2 2 2 2 3" xfId="1932"/>
    <cellStyle name="Normal 2 3 3 2 2 2 2 3 2" xfId="4503"/>
    <cellStyle name="Normal 2 3 3 2 2 2 2 3 2 2" xfId="12649"/>
    <cellStyle name="Normal 2 3 3 2 2 2 2 3 2 2 2" xfId="28945"/>
    <cellStyle name="Normal 2 3 3 2 2 2 2 3 2 3" xfId="20799"/>
    <cellStyle name="Normal 2 3 3 2 2 2 2 3 3" xfId="7231"/>
    <cellStyle name="Normal 2 3 3 2 2 2 2 3 3 2" xfId="15377"/>
    <cellStyle name="Normal 2 3 3 2 2 2 2 3 3 2 2" xfId="31673"/>
    <cellStyle name="Normal 2 3 3 2 2 2 2 3 3 3" xfId="23527"/>
    <cellStyle name="Normal 2 3 3 2 2 2 2 3 4" xfId="10078"/>
    <cellStyle name="Normal 2 3 3 2 2 2 2 3 4 2" xfId="26374"/>
    <cellStyle name="Normal 2 3 3 2 2 2 2 3 5" xfId="18228"/>
    <cellStyle name="Normal 2 3 3 2 2 2 2 4" xfId="3285"/>
    <cellStyle name="Normal 2 3 3 2 2 2 2 4 2" xfId="11431"/>
    <cellStyle name="Normal 2 3 3 2 2 2 2 4 2 2" xfId="27727"/>
    <cellStyle name="Normal 2 3 3 2 2 2 2 4 3" xfId="19581"/>
    <cellStyle name="Normal 2 3 3 2 2 2 2 5" xfId="5821"/>
    <cellStyle name="Normal 2 3 3 2 2 2 2 5 2" xfId="13967"/>
    <cellStyle name="Normal 2 3 3 2 2 2 2 5 2 2" xfId="30263"/>
    <cellStyle name="Normal 2 3 3 2 2 2 2 5 3" xfId="22117"/>
    <cellStyle name="Normal 2 3 3 2 2 2 2 6" xfId="8668"/>
    <cellStyle name="Normal 2 3 3 2 2 2 2 6 2" xfId="24964"/>
    <cellStyle name="Normal 2 3 3 2 2 2 2 7" xfId="16818"/>
    <cellStyle name="Normal 2 3 3 2 2 2 3" xfId="883"/>
    <cellStyle name="Normal 2 3 3 2 2 2 3 2" xfId="2293"/>
    <cellStyle name="Normal 2 3 3 2 2 2 3 2 2" xfId="4816"/>
    <cellStyle name="Normal 2 3 3 2 2 2 3 2 2 2" xfId="12962"/>
    <cellStyle name="Normal 2 3 3 2 2 2 3 2 2 2 2" xfId="29258"/>
    <cellStyle name="Normal 2 3 3 2 2 2 3 2 2 3" xfId="21112"/>
    <cellStyle name="Normal 2 3 3 2 2 2 3 2 3" xfId="7592"/>
    <cellStyle name="Normal 2 3 3 2 2 2 3 2 3 2" xfId="15738"/>
    <cellStyle name="Normal 2 3 3 2 2 2 3 2 3 2 2" xfId="32034"/>
    <cellStyle name="Normal 2 3 3 2 2 2 3 2 3 3" xfId="23888"/>
    <cellStyle name="Normal 2 3 3 2 2 2 3 2 4" xfId="10439"/>
    <cellStyle name="Normal 2 3 3 2 2 2 3 2 4 2" xfId="26735"/>
    <cellStyle name="Normal 2 3 3 2 2 2 3 2 5" xfId="18589"/>
    <cellStyle name="Normal 2 3 3 2 2 2 3 3" xfId="3598"/>
    <cellStyle name="Normal 2 3 3 2 2 2 3 3 2" xfId="11744"/>
    <cellStyle name="Normal 2 3 3 2 2 2 3 3 2 2" xfId="28040"/>
    <cellStyle name="Normal 2 3 3 2 2 2 3 3 3" xfId="19894"/>
    <cellStyle name="Normal 2 3 3 2 2 2 3 4" xfId="6182"/>
    <cellStyle name="Normal 2 3 3 2 2 2 3 4 2" xfId="14328"/>
    <cellStyle name="Normal 2 3 3 2 2 2 3 4 2 2" xfId="30624"/>
    <cellStyle name="Normal 2 3 3 2 2 2 3 4 3" xfId="22478"/>
    <cellStyle name="Normal 2 3 3 2 2 2 3 5" xfId="9029"/>
    <cellStyle name="Normal 2 3 3 2 2 2 3 5 2" xfId="25325"/>
    <cellStyle name="Normal 2 3 3 2 2 2 3 6" xfId="17179"/>
    <cellStyle name="Normal 2 3 3 2 2 2 4" xfId="1588"/>
    <cellStyle name="Normal 2 3 3 2 2 2 4 2" xfId="4207"/>
    <cellStyle name="Normal 2 3 3 2 2 2 4 2 2" xfId="12353"/>
    <cellStyle name="Normal 2 3 3 2 2 2 4 2 2 2" xfId="28649"/>
    <cellStyle name="Normal 2 3 3 2 2 2 4 2 3" xfId="20503"/>
    <cellStyle name="Normal 2 3 3 2 2 2 4 3" xfId="6887"/>
    <cellStyle name="Normal 2 3 3 2 2 2 4 3 2" xfId="15033"/>
    <cellStyle name="Normal 2 3 3 2 2 2 4 3 2 2" xfId="31329"/>
    <cellStyle name="Normal 2 3 3 2 2 2 4 3 3" xfId="23183"/>
    <cellStyle name="Normal 2 3 3 2 2 2 4 4" xfId="9734"/>
    <cellStyle name="Normal 2 3 3 2 2 2 4 4 2" xfId="26030"/>
    <cellStyle name="Normal 2 3 3 2 2 2 4 5" xfId="17884"/>
    <cellStyle name="Normal 2 3 3 2 2 2 5" xfId="2989"/>
    <cellStyle name="Normal 2 3 3 2 2 2 5 2" xfId="11135"/>
    <cellStyle name="Normal 2 3 3 2 2 2 5 2 2" xfId="27431"/>
    <cellStyle name="Normal 2 3 3 2 2 2 5 3" xfId="19285"/>
    <cellStyle name="Normal 2 3 3 2 2 2 6" xfId="5477"/>
    <cellStyle name="Normal 2 3 3 2 2 2 6 2" xfId="13623"/>
    <cellStyle name="Normal 2 3 3 2 2 2 6 2 2" xfId="29919"/>
    <cellStyle name="Normal 2 3 3 2 2 2 6 3" xfId="21773"/>
    <cellStyle name="Normal 2 3 3 2 2 2 7" xfId="8324"/>
    <cellStyle name="Normal 2 3 3 2 2 2 7 2" xfId="24620"/>
    <cellStyle name="Normal 2 3 3 2 2 2 8" xfId="16474"/>
    <cellStyle name="Normal 2 3 3 2 2 3" xfId="252"/>
    <cellStyle name="Normal 2 3 3 2 2 3 2" xfId="596"/>
    <cellStyle name="Normal 2 3 3 2 2 3 2 2" xfId="1302"/>
    <cellStyle name="Normal 2 3 3 2 2 3 2 2 2" xfId="2712"/>
    <cellStyle name="Normal 2 3 3 2 2 3 2 2 2 2" xfId="5186"/>
    <cellStyle name="Normal 2 3 3 2 2 3 2 2 2 2 2" xfId="13332"/>
    <cellStyle name="Normal 2 3 3 2 2 3 2 2 2 2 2 2" xfId="29628"/>
    <cellStyle name="Normal 2 3 3 2 2 3 2 2 2 2 3" xfId="21482"/>
    <cellStyle name="Normal 2 3 3 2 2 3 2 2 2 3" xfId="8011"/>
    <cellStyle name="Normal 2 3 3 2 2 3 2 2 2 3 2" xfId="16157"/>
    <cellStyle name="Normal 2 3 3 2 2 3 2 2 2 3 2 2" xfId="32453"/>
    <cellStyle name="Normal 2 3 3 2 2 3 2 2 2 3 3" xfId="24307"/>
    <cellStyle name="Normal 2 3 3 2 2 3 2 2 2 4" xfId="10858"/>
    <cellStyle name="Normal 2 3 3 2 2 3 2 2 2 4 2" xfId="27154"/>
    <cellStyle name="Normal 2 3 3 2 2 3 2 2 2 5" xfId="19008"/>
    <cellStyle name="Normal 2 3 3 2 2 3 2 2 3" xfId="3968"/>
    <cellStyle name="Normal 2 3 3 2 2 3 2 2 3 2" xfId="12114"/>
    <cellStyle name="Normal 2 3 3 2 2 3 2 2 3 2 2" xfId="28410"/>
    <cellStyle name="Normal 2 3 3 2 2 3 2 2 3 3" xfId="20264"/>
    <cellStyle name="Normal 2 3 3 2 2 3 2 2 4" xfId="6601"/>
    <cellStyle name="Normal 2 3 3 2 2 3 2 2 4 2" xfId="14747"/>
    <cellStyle name="Normal 2 3 3 2 2 3 2 2 4 2 2" xfId="31043"/>
    <cellStyle name="Normal 2 3 3 2 2 3 2 2 4 3" xfId="22897"/>
    <cellStyle name="Normal 2 3 3 2 2 3 2 2 5" xfId="9448"/>
    <cellStyle name="Normal 2 3 3 2 2 3 2 2 5 2" xfId="25744"/>
    <cellStyle name="Normal 2 3 3 2 2 3 2 2 6" xfId="17598"/>
    <cellStyle name="Normal 2 3 3 2 2 3 2 3" xfId="2007"/>
    <cellStyle name="Normal 2 3 3 2 2 3 2 3 2" xfId="4577"/>
    <cellStyle name="Normal 2 3 3 2 2 3 2 3 2 2" xfId="12723"/>
    <cellStyle name="Normal 2 3 3 2 2 3 2 3 2 2 2" xfId="29019"/>
    <cellStyle name="Normal 2 3 3 2 2 3 2 3 2 3" xfId="20873"/>
    <cellStyle name="Normal 2 3 3 2 2 3 2 3 3" xfId="7306"/>
    <cellStyle name="Normal 2 3 3 2 2 3 2 3 3 2" xfId="15452"/>
    <cellStyle name="Normal 2 3 3 2 2 3 2 3 3 2 2" xfId="31748"/>
    <cellStyle name="Normal 2 3 3 2 2 3 2 3 3 3" xfId="23602"/>
    <cellStyle name="Normal 2 3 3 2 2 3 2 3 4" xfId="10153"/>
    <cellStyle name="Normal 2 3 3 2 2 3 2 3 4 2" xfId="26449"/>
    <cellStyle name="Normal 2 3 3 2 2 3 2 3 5" xfId="18303"/>
    <cellStyle name="Normal 2 3 3 2 2 3 2 4" xfId="3359"/>
    <cellStyle name="Normal 2 3 3 2 2 3 2 4 2" xfId="11505"/>
    <cellStyle name="Normal 2 3 3 2 2 3 2 4 2 2" xfId="27801"/>
    <cellStyle name="Normal 2 3 3 2 2 3 2 4 3" xfId="19655"/>
    <cellStyle name="Normal 2 3 3 2 2 3 2 5" xfId="5896"/>
    <cellStyle name="Normal 2 3 3 2 2 3 2 5 2" xfId="14042"/>
    <cellStyle name="Normal 2 3 3 2 2 3 2 5 2 2" xfId="30338"/>
    <cellStyle name="Normal 2 3 3 2 2 3 2 5 3" xfId="22192"/>
    <cellStyle name="Normal 2 3 3 2 2 3 2 6" xfId="8743"/>
    <cellStyle name="Normal 2 3 3 2 2 3 2 6 2" xfId="25039"/>
    <cellStyle name="Normal 2 3 3 2 2 3 2 7" xfId="16893"/>
    <cellStyle name="Normal 2 3 3 2 2 3 3" xfId="958"/>
    <cellStyle name="Normal 2 3 3 2 2 3 3 2" xfId="2368"/>
    <cellStyle name="Normal 2 3 3 2 2 3 3 2 2" xfId="4890"/>
    <cellStyle name="Normal 2 3 3 2 2 3 3 2 2 2" xfId="13036"/>
    <cellStyle name="Normal 2 3 3 2 2 3 3 2 2 2 2" xfId="29332"/>
    <cellStyle name="Normal 2 3 3 2 2 3 3 2 2 3" xfId="21186"/>
    <cellStyle name="Normal 2 3 3 2 2 3 3 2 3" xfId="7667"/>
    <cellStyle name="Normal 2 3 3 2 2 3 3 2 3 2" xfId="15813"/>
    <cellStyle name="Normal 2 3 3 2 2 3 3 2 3 2 2" xfId="32109"/>
    <cellStyle name="Normal 2 3 3 2 2 3 3 2 3 3" xfId="23963"/>
    <cellStyle name="Normal 2 3 3 2 2 3 3 2 4" xfId="10514"/>
    <cellStyle name="Normal 2 3 3 2 2 3 3 2 4 2" xfId="26810"/>
    <cellStyle name="Normal 2 3 3 2 2 3 3 2 5" xfId="18664"/>
    <cellStyle name="Normal 2 3 3 2 2 3 3 3" xfId="3672"/>
    <cellStyle name="Normal 2 3 3 2 2 3 3 3 2" xfId="11818"/>
    <cellStyle name="Normal 2 3 3 2 2 3 3 3 2 2" xfId="28114"/>
    <cellStyle name="Normal 2 3 3 2 2 3 3 3 3" xfId="19968"/>
    <cellStyle name="Normal 2 3 3 2 2 3 3 4" xfId="6257"/>
    <cellStyle name="Normal 2 3 3 2 2 3 3 4 2" xfId="14403"/>
    <cellStyle name="Normal 2 3 3 2 2 3 3 4 2 2" xfId="30699"/>
    <cellStyle name="Normal 2 3 3 2 2 3 3 4 3" xfId="22553"/>
    <cellStyle name="Normal 2 3 3 2 2 3 3 5" xfId="9104"/>
    <cellStyle name="Normal 2 3 3 2 2 3 3 5 2" xfId="25400"/>
    <cellStyle name="Normal 2 3 3 2 2 3 3 6" xfId="17254"/>
    <cellStyle name="Normal 2 3 3 2 2 3 4" xfId="1663"/>
    <cellStyle name="Normal 2 3 3 2 2 3 4 2" xfId="4281"/>
    <cellStyle name="Normal 2 3 3 2 2 3 4 2 2" xfId="12427"/>
    <cellStyle name="Normal 2 3 3 2 2 3 4 2 2 2" xfId="28723"/>
    <cellStyle name="Normal 2 3 3 2 2 3 4 2 3" xfId="20577"/>
    <cellStyle name="Normal 2 3 3 2 2 3 4 3" xfId="6962"/>
    <cellStyle name="Normal 2 3 3 2 2 3 4 3 2" xfId="15108"/>
    <cellStyle name="Normal 2 3 3 2 2 3 4 3 2 2" xfId="31404"/>
    <cellStyle name="Normal 2 3 3 2 2 3 4 3 3" xfId="23258"/>
    <cellStyle name="Normal 2 3 3 2 2 3 4 4" xfId="9809"/>
    <cellStyle name="Normal 2 3 3 2 2 3 4 4 2" xfId="26105"/>
    <cellStyle name="Normal 2 3 3 2 2 3 4 5" xfId="17959"/>
    <cellStyle name="Normal 2 3 3 2 2 3 5" xfId="3063"/>
    <cellStyle name="Normal 2 3 3 2 2 3 5 2" xfId="11209"/>
    <cellStyle name="Normal 2 3 3 2 2 3 5 2 2" xfId="27505"/>
    <cellStyle name="Normal 2 3 3 2 2 3 5 3" xfId="19359"/>
    <cellStyle name="Normal 2 3 3 2 2 3 6" xfId="5552"/>
    <cellStyle name="Normal 2 3 3 2 2 3 6 2" xfId="13698"/>
    <cellStyle name="Normal 2 3 3 2 2 3 6 2 2" xfId="29994"/>
    <cellStyle name="Normal 2 3 3 2 2 3 6 3" xfId="21848"/>
    <cellStyle name="Normal 2 3 3 2 2 3 7" xfId="8399"/>
    <cellStyle name="Normal 2 3 3 2 2 3 7 2" xfId="24695"/>
    <cellStyle name="Normal 2 3 3 2 2 3 8" xfId="16549"/>
    <cellStyle name="Normal 2 3 3 2 2 4" xfId="341"/>
    <cellStyle name="Normal 2 3 3 2 2 4 2" xfId="685"/>
    <cellStyle name="Normal 2 3 3 2 2 4 2 2" xfId="1391"/>
    <cellStyle name="Normal 2 3 3 2 2 4 2 2 2" xfId="2801"/>
    <cellStyle name="Normal 2 3 3 2 2 4 2 2 2 2" xfId="5260"/>
    <cellStyle name="Normal 2 3 3 2 2 4 2 2 2 2 2" xfId="13406"/>
    <cellStyle name="Normal 2 3 3 2 2 4 2 2 2 2 2 2" xfId="29702"/>
    <cellStyle name="Normal 2 3 3 2 2 4 2 2 2 2 3" xfId="21556"/>
    <cellStyle name="Normal 2 3 3 2 2 4 2 2 2 3" xfId="8100"/>
    <cellStyle name="Normal 2 3 3 2 2 4 2 2 2 3 2" xfId="16246"/>
    <cellStyle name="Normal 2 3 3 2 2 4 2 2 2 3 2 2" xfId="32542"/>
    <cellStyle name="Normal 2 3 3 2 2 4 2 2 2 3 3" xfId="24396"/>
    <cellStyle name="Normal 2 3 3 2 2 4 2 2 2 4" xfId="10947"/>
    <cellStyle name="Normal 2 3 3 2 2 4 2 2 2 4 2" xfId="27243"/>
    <cellStyle name="Normal 2 3 3 2 2 4 2 2 2 5" xfId="19097"/>
    <cellStyle name="Normal 2 3 3 2 2 4 2 2 3" xfId="4042"/>
    <cellStyle name="Normal 2 3 3 2 2 4 2 2 3 2" xfId="12188"/>
    <cellStyle name="Normal 2 3 3 2 2 4 2 2 3 2 2" xfId="28484"/>
    <cellStyle name="Normal 2 3 3 2 2 4 2 2 3 3" xfId="20338"/>
    <cellStyle name="Normal 2 3 3 2 2 4 2 2 4" xfId="6690"/>
    <cellStyle name="Normal 2 3 3 2 2 4 2 2 4 2" xfId="14836"/>
    <cellStyle name="Normal 2 3 3 2 2 4 2 2 4 2 2" xfId="31132"/>
    <cellStyle name="Normal 2 3 3 2 2 4 2 2 4 3" xfId="22986"/>
    <cellStyle name="Normal 2 3 3 2 2 4 2 2 5" xfId="9537"/>
    <cellStyle name="Normal 2 3 3 2 2 4 2 2 5 2" xfId="25833"/>
    <cellStyle name="Normal 2 3 3 2 2 4 2 2 6" xfId="17687"/>
    <cellStyle name="Normal 2 3 3 2 2 4 2 3" xfId="2096"/>
    <cellStyle name="Normal 2 3 3 2 2 4 2 3 2" xfId="4651"/>
    <cellStyle name="Normal 2 3 3 2 2 4 2 3 2 2" xfId="12797"/>
    <cellStyle name="Normal 2 3 3 2 2 4 2 3 2 2 2" xfId="29093"/>
    <cellStyle name="Normal 2 3 3 2 2 4 2 3 2 3" xfId="20947"/>
    <cellStyle name="Normal 2 3 3 2 2 4 2 3 3" xfId="7395"/>
    <cellStyle name="Normal 2 3 3 2 2 4 2 3 3 2" xfId="15541"/>
    <cellStyle name="Normal 2 3 3 2 2 4 2 3 3 2 2" xfId="31837"/>
    <cellStyle name="Normal 2 3 3 2 2 4 2 3 3 3" xfId="23691"/>
    <cellStyle name="Normal 2 3 3 2 2 4 2 3 4" xfId="10242"/>
    <cellStyle name="Normal 2 3 3 2 2 4 2 3 4 2" xfId="26538"/>
    <cellStyle name="Normal 2 3 3 2 2 4 2 3 5" xfId="18392"/>
    <cellStyle name="Normal 2 3 3 2 2 4 2 4" xfId="3433"/>
    <cellStyle name="Normal 2 3 3 2 2 4 2 4 2" xfId="11579"/>
    <cellStyle name="Normal 2 3 3 2 2 4 2 4 2 2" xfId="27875"/>
    <cellStyle name="Normal 2 3 3 2 2 4 2 4 3" xfId="19729"/>
    <cellStyle name="Normal 2 3 3 2 2 4 2 5" xfId="5985"/>
    <cellStyle name="Normal 2 3 3 2 2 4 2 5 2" xfId="14131"/>
    <cellStyle name="Normal 2 3 3 2 2 4 2 5 2 2" xfId="30427"/>
    <cellStyle name="Normal 2 3 3 2 2 4 2 5 3" xfId="22281"/>
    <cellStyle name="Normal 2 3 3 2 2 4 2 6" xfId="8832"/>
    <cellStyle name="Normal 2 3 3 2 2 4 2 6 2" xfId="25128"/>
    <cellStyle name="Normal 2 3 3 2 2 4 2 7" xfId="16982"/>
    <cellStyle name="Normal 2 3 3 2 2 4 3" xfId="1047"/>
    <cellStyle name="Normal 2 3 3 2 2 4 3 2" xfId="2457"/>
    <cellStyle name="Normal 2 3 3 2 2 4 3 2 2" xfId="4964"/>
    <cellStyle name="Normal 2 3 3 2 2 4 3 2 2 2" xfId="13110"/>
    <cellStyle name="Normal 2 3 3 2 2 4 3 2 2 2 2" xfId="29406"/>
    <cellStyle name="Normal 2 3 3 2 2 4 3 2 2 3" xfId="21260"/>
    <cellStyle name="Normal 2 3 3 2 2 4 3 2 3" xfId="7756"/>
    <cellStyle name="Normal 2 3 3 2 2 4 3 2 3 2" xfId="15902"/>
    <cellStyle name="Normal 2 3 3 2 2 4 3 2 3 2 2" xfId="32198"/>
    <cellStyle name="Normal 2 3 3 2 2 4 3 2 3 3" xfId="24052"/>
    <cellStyle name="Normal 2 3 3 2 2 4 3 2 4" xfId="10603"/>
    <cellStyle name="Normal 2 3 3 2 2 4 3 2 4 2" xfId="26899"/>
    <cellStyle name="Normal 2 3 3 2 2 4 3 2 5" xfId="18753"/>
    <cellStyle name="Normal 2 3 3 2 2 4 3 3" xfId="3746"/>
    <cellStyle name="Normal 2 3 3 2 2 4 3 3 2" xfId="11892"/>
    <cellStyle name="Normal 2 3 3 2 2 4 3 3 2 2" xfId="28188"/>
    <cellStyle name="Normal 2 3 3 2 2 4 3 3 3" xfId="20042"/>
    <cellStyle name="Normal 2 3 3 2 2 4 3 4" xfId="6346"/>
    <cellStyle name="Normal 2 3 3 2 2 4 3 4 2" xfId="14492"/>
    <cellStyle name="Normal 2 3 3 2 2 4 3 4 2 2" xfId="30788"/>
    <cellStyle name="Normal 2 3 3 2 2 4 3 4 3" xfId="22642"/>
    <cellStyle name="Normal 2 3 3 2 2 4 3 5" xfId="9193"/>
    <cellStyle name="Normal 2 3 3 2 2 4 3 5 2" xfId="25489"/>
    <cellStyle name="Normal 2 3 3 2 2 4 3 6" xfId="17343"/>
    <cellStyle name="Normal 2 3 3 2 2 4 4" xfId="1752"/>
    <cellStyle name="Normal 2 3 3 2 2 4 4 2" xfId="4355"/>
    <cellStyle name="Normal 2 3 3 2 2 4 4 2 2" xfId="12501"/>
    <cellStyle name="Normal 2 3 3 2 2 4 4 2 2 2" xfId="28797"/>
    <cellStyle name="Normal 2 3 3 2 2 4 4 2 3" xfId="20651"/>
    <cellStyle name="Normal 2 3 3 2 2 4 4 3" xfId="7051"/>
    <cellStyle name="Normal 2 3 3 2 2 4 4 3 2" xfId="15197"/>
    <cellStyle name="Normal 2 3 3 2 2 4 4 3 2 2" xfId="31493"/>
    <cellStyle name="Normal 2 3 3 2 2 4 4 3 3" xfId="23347"/>
    <cellStyle name="Normal 2 3 3 2 2 4 4 4" xfId="9898"/>
    <cellStyle name="Normal 2 3 3 2 2 4 4 4 2" xfId="26194"/>
    <cellStyle name="Normal 2 3 3 2 2 4 4 5" xfId="18048"/>
    <cellStyle name="Normal 2 3 3 2 2 4 5" xfId="3137"/>
    <cellStyle name="Normal 2 3 3 2 2 4 5 2" xfId="11283"/>
    <cellStyle name="Normal 2 3 3 2 2 4 5 2 2" xfId="27579"/>
    <cellStyle name="Normal 2 3 3 2 2 4 5 3" xfId="19433"/>
    <cellStyle name="Normal 2 3 3 2 2 4 6" xfId="5641"/>
    <cellStyle name="Normal 2 3 3 2 2 4 6 2" xfId="13787"/>
    <cellStyle name="Normal 2 3 3 2 2 4 6 2 2" xfId="30083"/>
    <cellStyle name="Normal 2 3 3 2 2 4 6 3" xfId="21937"/>
    <cellStyle name="Normal 2 3 3 2 2 4 7" xfId="8488"/>
    <cellStyle name="Normal 2 3 3 2 2 4 7 2" xfId="24784"/>
    <cellStyle name="Normal 2 3 3 2 2 4 8" xfId="16638"/>
    <cellStyle name="Normal 2 3 3 2 2 5" xfId="431"/>
    <cellStyle name="Normal 2 3 3 2 2 5 2" xfId="1137"/>
    <cellStyle name="Normal 2 3 3 2 2 5 2 2" xfId="2547"/>
    <cellStyle name="Normal 2 3 3 2 2 5 2 2 2" xfId="5038"/>
    <cellStyle name="Normal 2 3 3 2 2 5 2 2 2 2" xfId="13184"/>
    <cellStyle name="Normal 2 3 3 2 2 5 2 2 2 2 2" xfId="29480"/>
    <cellStyle name="Normal 2 3 3 2 2 5 2 2 2 3" xfId="21334"/>
    <cellStyle name="Normal 2 3 3 2 2 5 2 2 3" xfId="7846"/>
    <cellStyle name="Normal 2 3 3 2 2 5 2 2 3 2" xfId="15992"/>
    <cellStyle name="Normal 2 3 3 2 2 5 2 2 3 2 2" xfId="32288"/>
    <cellStyle name="Normal 2 3 3 2 2 5 2 2 3 3" xfId="24142"/>
    <cellStyle name="Normal 2 3 3 2 2 5 2 2 4" xfId="10693"/>
    <cellStyle name="Normal 2 3 3 2 2 5 2 2 4 2" xfId="26989"/>
    <cellStyle name="Normal 2 3 3 2 2 5 2 2 5" xfId="18843"/>
    <cellStyle name="Normal 2 3 3 2 2 5 2 3" xfId="3820"/>
    <cellStyle name="Normal 2 3 3 2 2 5 2 3 2" xfId="11966"/>
    <cellStyle name="Normal 2 3 3 2 2 5 2 3 2 2" xfId="28262"/>
    <cellStyle name="Normal 2 3 3 2 2 5 2 3 3" xfId="20116"/>
    <cellStyle name="Normal 2 3 3 2 2 5 2 4" xfId="6436"/>
    <cellStyle name="Normal 2 3 3 2 2 5 2 4 2" xfId="14582"/>
    <cellStyle name="Normal 2 3 3 2 2 5 2 4 2 2" xfId="30878"/>
    <cellStyle name="Normal 2 3 3 2 2 5 2 4 3" xfId="22732"/>
    <cellStyle name="Normal 2 3 3 2 2 5 2 5" xfId="9283"/>
    <cellStyle name="Normal 2 3 3 2 2 5 2 5 2" xfId="25579"/>
    <cellStyle name="Normal 2 3 3 2 2 5 2 6" xfId="17433"/>
    <cellStyle name="Normal 2 3 3 2 2 5 3" xfId="1842"/>
    <cellStyle name="Normal 2 3 3 2 2 5 3 2" xfId="4429"/>
    <cellStyle name="Normal 2 3 3 2 2 5 3 2 2" xfId="12575"/>
    <cellStyle name="Normal 2 3 3 2 2 5 3 2 2 2" xfId="28871"/>
    <cellStyle name="Normal 2 3 3 2 2 5 3 2 3" xfId="20725"/>
    <cellStyle name="Normal 2 3 3 2 2 5 3 3" xfId="7141"/>
    <cellStyle name="Normal 2 3 3 2 2 5 3 3 2" xfId="15287"/>
    <cellStyle name="Normal 2 3 3 2 2 5 3 3 2 2" xfId="31583"/>
    <cellStyle name="Normal 2 3 3 2 2 5 3 3 3" xfId="23437"/>
    <cellStyle name="Normal 2 3 3 2 2 5 3 4" xfId="9988"/>
    <cellStyle name="Normal 2 3 3 2 2 5 3 4 2" xfId="26284"/>
    <cellStyle name="Normal 2 3 3 2 2 5 3 5" xfId="18138"/>
    <cellStyle name="Normal 2 3 3 2 2 5 4" xfId="3211"/>
    <cellStyle name="Normal 2 3 3 2 2 5 4 2" xfId="11357"/>
    <cellStyle name="Normal 2 3 3 2 2 5 4 2 2" xfId="27653"/>
    <cellStyle name="Normal 2 3 3 2 2 5 4 3" xfId="19507"/>
    <cellStyle name="Normal 2 3 3 2 2 5 5" xfId="5731"/>
    <cellStyle name="Normal 2 3 3 2 2 5 5 2" xfId="13877"/>
    <cellStyle name="Normal 2 3 3 2 2 5 5 2 2" xfId="30173"/>
    <cellStyle name="Normal 2 3 3 2 2 5 5 3" xfId="22027"/>
    <cellStyle name="Normal 2 3 3 2 2 5 6" xfId="8578"/>
    <cellStyle name="Normal 2 3 3 2 2 5 6 2" xfId="24874"/>
    <cellStyle name="Normal 2 3 3 2 2 5 7" xfId="16728"/>
    <cellStyle name="Normal 2 3 3 2 2 6" xfId="793"/>
    <cellStyle name="Normal 2 3 3 2 2 6 2" xfId="2203"/>
    <cellStyle name="Normal 2 3 3 2 2 6 2 2" xfId="4742"/>
    <cellStyle name="Normal 2 3 3 2 2 6 2 2 2" xfId="12888"/>
    <cellStyle name="Normal 2 3 3 2 2 6 2 2 2 2" xfId="29184"/>
    <cellStyle name="Normal 2 3 3 2 2 6 2 2 3" xfId="21038"/>
    <cellStyle name="Normal 2 3 3 2 2 6 2 3" xfId="7502"/>
    <cellStyle name="Normal 2 3 3 2 2 6 2 3 2" xfId="15648"/>
    <cellStyle name="Normal 2 3 3 2 2 6 2 3 2 2" xfId="31944"/>
    <cellStyle name="Normal 2 3 3 2 2 6 2 3 3" xfId="23798"/>
    <cellStyle name="Normal 2 3 3 2 2 6 2 4" xfId="10349"/>
    <cellStyle name="Normal 2 3 3 2 2 6 2 4 2" xfId="26645"/>
    <cellStyle name="Normal 2 3 3 2 2 6 2 5" xfId="18499"/>
    <cellStyle name="Normal 2 3 3 2 2 6 3" xfId="3524"/>
    <cellStyle name="Normal 2 3 3 2 2 6 3 2" xfId="11670"/>
    <cellStyle name="Normal 2 3 3 2 2 6 3 2 2" xfId="27966"/>
    <cellStyle name="Normal 2 3 3 2 2 6 3 3" xfId="19820"/>
    <cellStyle name="Normal 2 3 3 2 2 6 4" xfId="6092"/>
    <cellStyle name="Normal 2 3 3 2 2 6 4 2" xfId="14238"/>
    <cellStyle name="Normal 2 3 3 2 2 6 4 2 2" xfId="30534"/>
    <cellStyle name="Normal 2 3 3 2 2 6 4 3" xfId="22388"/>
    <cellStyle name="Normal 2 3 3 2 2 6 5" xfId="8939"/>
    <cellStyle name="Normal 2 3 3 2 2 6 5 2" xfId="25235"/>
    <cellStyle name="Normal 2 3 3 2 2 6 6" xfId="17089"/>
    <cellStyle name="Normal 2 3 3 2 2 7" xfId="1498"/>
    <cellStyle name="Normal 2 3 3 2 2 7 2" xfId="4133"/>
    <cellStyle name="Normal 2 3 3 2 2 7 2 2" xfId="12279"/>
    <cellStyle name="Normal 2 3 3 2 2 7 2 2 2" xfId="28575"/>
    <cellStyle name="Normal 2 3 3 2 2 7 2 3" xfId="20429"/>
    <cellStyle name="Normal 2 3 3 2 2 7 3" xfId="6797"/>
    <cellStyle name="Normal 2 3 3 2 2 7 3 2" xfId="14943"/>
    <cellStyle name="Normal 2 3 3 2 2 7 3 2 2" xfId="31239"/>
    <cellStyle name="Normal 2 3 3 2 2 7 3 3" xfId="23093"/>
    <cellStyle name="Normal 2 3 3 2 2 7 4" xfId="9644"/>
    <cellStyle name="Normal 2 3 3 2 2 7 4 2" xfId="25940"/>
    <cellStyle name="Normal 2 3 3 2 2 7 5" xfId="17794"/>
    <cellStyle name="Normal 2 3 3 2 2 8" xfId="2915"/>
    <cellStyle name="Normal 2 3 3 2 2 8 2" xfId="11061"/>
    <cellStyle name="Normal 2 3 3 2 2 8 2 2" xfId="27357"/>
    <cellStyle name="Normal 2 3 3 2 2 8 3" xfId="19211"/>
    <cellStyle name="Normal 2 3 3 2 2 9" xfId="5387"/>
    <cellStyle name="Normal 2 3 3 2 2 9 2" xfId="13533"/>
    <cellStyle name="Normal 2 3 3 2 2 9 2 2" xfId="29829"/>
    <cellStyle name="Normal 2 3 3 2 2 9 3" xfId="21683"/>
    <cellStyle name="Normal 2 3 3 2 3" xfId="133"/>
    <cellStyle name="Normal 2 3 3 2 3 2" xfId="477"/>
    <cellStyle name="Normal 2 3 3 2 3 2 2" xfId="1183"/>
    <cellStyle name="Normal 2 3 3 2 3 2 2 2" xfId="2593"/>
    <cellStyle name="Normal 2 3 3 2 3 2 2 2 2" xfId="5076"/>
    <cellStyle name="Normal 2 3 3 2 3 2 2 2 2 2" xfId="13222"/>
    <cellStyle name="Normal 2 3 3 2 3 2 2 2 2 2 2" xfId="29518"/>
    <cellStyle name="Normal 2 3 3 2 3 2 2 2 2 3" xfId="21372"/>
    <cellStyle name="Normal 2 3 3 2 3 2 2 2 3" xfId="7892"/>
    <cellStyle name="Normal 2 3 3 2 3 2 2 2 3 2" xfId="16038"/>
    <cellStyle name="Normal 2 3 3 2 3 2 2 2 3 2 2" xfId="32334"/>
    <cellStyle name="Normal 2 3 3 2 3 2 2 2 3 3" xfId="24188"/>
    <cellStyle name="Normal 2 3 3 2 3 2 2 2 4" xfId="10739"/>
    <cellStyle name="Normal 2 3 3 2 3 2 2 2 4 2" xfId="27035"/>
    <cellStyle name="Normal 2 3 3 2 3 2 2 2 5" xfId="18889"/>
    <cellStyle name="Normal 2 3 3 2 3 2 2 3" xfId="3858"/>
    <cellStyle name="Normal 2 3 3 2 3 2 2 3 2" xfId="12004"/>
    <cellStyle name="Normal 2 3 3 2 3 2 2 3 2 2" xfId="28300"/>
    <cellStyle name="Normal 2 3 3 2 3 2 2 3 3" xfId="20154"/>
    <cellStyle name="Normal 2 3 3 2 3 2 2 4" xfId="6482"/>
    <cellStyle name="Normal 2 3 3 2 3 2 2 4 2" xfId="14628"/>
    <cellStyle name="Normal 2 3 3 2 3 2 2 4 2 2" xfId="30924"/>
    <cellStyle name="Normal 2 3 3 2 3 2 2 4 3" xfId="22778"/>
    <cellStyle name="Normal 2 3 3 2 3 2 2 5" xfId="9329"/>
    <cellStyle name="Normal 2 3 3 2 3 2 2 5 2" xfId="25625"/>
    <cellStyle name="Normal 2 3 3 2 3 2 2 6" xfId="17479"/>
    <cellStyle name="Normal 2 3 3 2 3 2 3" xfId="1888"/>
    <cellStyle name="Normal 2 3 3 2 3 2 3 2" xfId="4467"/>
    <cellStyle name="Normal 2 3 3 2 3 2 3 2 2" xfId="12613"/>
    <cellStyle name="Normal 2 3 3 2 3 2 3 2 2 2" xfId="28909"/>
    <cellStyle name="Normal 2 3 3 2 3 2 3 2 3" xfId="20763"/>
    <cellStyle name="Normal 2 3 3 2 3 2 3 3" xfId="7187"/>
    <cellStyle name="Normal 2 3 3 2 3 2 3 3 2" xfId="15333"/>
    <cellStyle name="Normal 2 3 3 2 3 2 3 3 2 2" xfId="31629"/>
    <cellStyle name="Normal 2 3 3 2 3 2 3 3 3" xfId="23483"/>
    <cellStyle name="Normal 2 3 3 2 3 2 3 4" xfId="10034"/>
    <cellStyle name="Normal 2 3 3 2 3 2 3 4 2" xfId="26330"/>
    <cellStyle name="Normal 2 3 3 2 3 2 3 5" xfId="18184"/>
    <cellStyle name="Normal 2 3 3 2 3 2 4" xfId="3249"/>
    <cellStyle name="Normal 2 3 3 2 3 2 4 2" xfId="11395"/>
    <cellStyle name="Normal 2 3 3 2 3 2 4 2 2" xfId="27691"/>
    <cellStyle name="Normal 2 3 3 2 3 2 4 3" xfId="19545"/>
    <cellStyle name="Normal 2 3 3 2 3 2 5" xfId="5777"/>
    <cellStyle name="Normal 2 3 3 2 3 2 5 2" xfId="13923"/>
    <cellStyle name="Normal 2 3 3 2 3 2 5 2 2" xfId="30219"/>
    <cellStyle name="Normal 2 3 3 2 3 2 5 3" xfId="22073"/>
    <cellStyle name="Normal 2 3 3 2 3 2 6" xfId="8624"/>
    <cellStyle name="Normal 2 3 3 2 3 2 6 2" xfId="24920"/>
    <cellStyle name="Normal 2 3 3 2 3 2 7" xfId="16774"/>
    <cellStyle name="Normal 2 3 3 2 3 3" xfId="839"/>
    <cellStyle name="Normal 2 3 3 2 3 3 2" xfId="2249"/>
    <cellStyle name="Normal 2 3 3 2 3 3 2 2" xfId="4780"/>
    <cellStyle name="Normal 2 3 3 2 3 3 2 2 2" xfId="12926"/>
    <cellStyle name="Normal 2 3 3 2 3 3 2 2 2 2" xfId="29222"/>
    <cellStyle name="Normal 2 3 3 2 3 3 2 2 3" xfId="21076"/>
    <cellStyle name="Normal 2 3 3 2 3 3 2 3" xfId="7548"/>
    <cellStyle name="Normal 2 3 3 2 3 3 2 3 2" xfId="15694"/>
    <cellStyle name="Normal 2 3 3 2 3 3 2 3 2 2" xfId="31990"/>
    <cellStyle name="Normal 2 3 3 2 3 3 2 3 3" xfId="23844"/>
    <cellStyle name="Normal 2 3 3 2 3 3 2 4" xfId="10395"/>
    <cellStyle name="Normal 2 3 3 2 3 3 2 4 2" xfId="26691"/>
    <cellStyle name="Normal 2 3 3 2 3 3 2 5" xfId="18545"/>
    <cellStyle name="Normal 2 3 3 2 3 3 3" xfId="3562"/>
    <cellStyle name="Normal 2 3 3 2 3 3 3 2" xfId="11708"/>
    <cellStyle name="Normal 2 3 3 2 3 3 3 2 2" xfId="28004"/>
    <cellStyle name="Normal 2 3 3 2 3 3 3 3" xfId="19858"/>
    <cellStyle name="Normal 2 3 3 2 3 3 4" xfId="6138"/>
    <cellStyle name="Normal 2 3 3 2 3 3 4 2" xfId="14284"/>
    <cellStyle name="Normal 2 3 3 2 3 3 4 2 2" xfId="30580"/>
    <cellStyle name="Normal 2 3 3 2 3 3 4 3" xfId="22434"/>
    <cellStyle name="Normal 2 3 3 2 3 3 5" xfId="8985"/>
    <cellStyle name="Normal 2 3 3 2 3 3 5 2" xfId="25281"/>
    <cellStyle name="Normal 2 3 3 2 3 3 6" xfId="17135"/>
    <cellStyle name="Normal 2 3 3 2 3 4" xfId="1544"/>
    <cellStyle name="Normal 2 3 3 2 3 4 2" xfId="4171"/>
    <cellStyle name="Normal 2 3 3 2 3 4 2 2" xfId="12317"/>
    <cellStyle name="Normal 2 3 3 2 3 4 2 2 2" xfId="28613"/>
    <cellStyle name="Normal 2 3 3 2 3 4 2 3" xfId="20467"/>
    <cellStyle name="Normal 2 3 3 2 3 4 3" xfId="6843"/>
    <cellStyle name="Normal 2 3 3 2 3 4 3 2" xfId="14989"/>
    <cellStyle name="Normal 2 3 3 2 3 4 3 2 2" xfId="31285"/>
    <cellStyle name="Normal 2 3 3 2 3 4 3 3" xfId="23139"/>
    <cellStyle name="Normal 2 3 3 2 3 4 4" xfId="9690"/>
    <cellStyle name="Normal 2 3 3 2 3 4 4 2" xfId="25986"/>
    <cellStyle name="Normal 2 3 3 2 3 4 5" xfId="17840"/>
    <cellStyle name="Normal 2 3 3 2 3 5" xfId="2953"/>
    <cellStyle name="Normal 2 3 3 2 3 5 2" xfId="11099"/>
    <cellStyle name="Normal 2 3 3 2 3 5 2 2" xfId="27395"/>
    <cellStyle name="Normal 2 3 3 2 3 5 3" xfId="19249"/>
    <cellStyle name="Normal 2 3 3 2 3 6" xfId="5433"/>
    <cellStyle name="Normal 2 3 3 2 3 6 2" xfId="13579"/>
    <cellStyle name="Normal 2 3 3 2 3 6 2 2" xfId="29875"/>
    <cellStyle name="Normal 2 3 3 2 3 6 3" xfId="21729"/>
    <cellStyle name="Normal 2 3 3 2 3 7" xfId="8280"/>
    <cellStyle name="Normal 2 3 3 2 3 7 2" xfId="24576"/>
    <cellStyle name="Normal 2 3 3 2 3 8" xfId="16430"/>
    <cellStyle name="Normal 2 3 3 2 4" xfId="216"/>
    <cellStyle name="Normal 2 3 3 2 4 2" xfId="560"/>
    <cellStyle name="Normal 2 3 3 2 4 2 2" xfId="1266"/>
    <cellStyle name="Normal 2 3 3 2 4 2 2 2" xfId="2676"/>
    <cellStyle name="Normal 2 3 3 2 4 2 2 2 2" xfId="5150"/>
    <cellStyle name="Normal 2 3 3 2 4 2 2 2 2 2" xfId="13296"/>
    <cellStyle name="Normal 2 3 3 2 4 2 2 2 2 2 2" xfId="29592"/>
    <cellStyle name="Normal 2 3 3 2 4 2 2 2 2 3" xfId="21446"/>
    <cellStyle name="Normal 2 3 3 2 4 2 2 2 3" xfId="7975"/>
    <cellStyle name="Normal 2 3 3 2 4 2 2 2 3 2" xfId="16121"/>
    <cellStyle name="Normal 2 3 3 2 4 2 2 2 3 2 2" xfId="32417"/>
    <cellStyle name="Normal 2 3 3 2 4 2 2 2 3 3" xfId="24271"/>
    <cellStyle name="Normal 2 3 3 2 4 2 2 2 4" xfId="10822"/>
    <cellStyle name="Normal 2 3 3 2 4 2 2 2 4 2" xfId="27118"/>
    <cellStyle name="Normal 2 3 3 2 4 2 2 2 5" xfId="18972"/>
    <cellStyle name="Normal 2 3 3 2 4 2 2 3" xfId="3932"/>
    <cellStyle name="Normal 2 3 3 2 4 2 2 3 2" xfId="12078"/>
    <cellStyle name="Normal 2 3 3 2 4 2 2 3 2 2" xfId="28374"/>
    <cellStyle name="Normal 2 3 3 2 4 2 2 3 3" xfId="20228"/>
    <cellStyle name="Normal 2 3 3 2 4 2 2 4" xfId="6565"/>
    <cellStyle name="Normal 2 3 3 2 4 2 2 4 2" xfId="14711"/>
    <cellStyle name="Normal 2 3 3 2 4 2 2 4 2 2" xfId="31007"/>
    <cellStyle name="Normal 2 3 3 2 4 2 2 4 3" xfId="22861"/>
    <cellStyle name="Normal 2 3 3 2 4 2 2 5" xfId="9412"/>
    <cellStyle name="Normal 2 3 3 2 4 2 2 5 2" xfId="25708"/>
    <cellStyle name="Normal 2 3 3 2 4 2 2 6" xfId="17562"/>
    <cellStyle name="Normal 2 3 3 2 4 2 3" xfId="1971"/>
    <cellStyle name="Normal 2 3 3 2 4 2 3 2" xfId="4541"/>
    <cellStyle name="Normal 2 3 3 2 4 2 3 2 2" xfId="12687"/>
    <cellStyle name="Normal 2 3 3 2 4 2 3 2 2 2" xfId="28983"/>
    <cellStyle name="Normal 2 3 3 2 4 2 3 2 3" xfId="20837"/>
    <cellStyle name="Normal 2 3 3 2 4 2 3 3" xfId="7270"/>
    <cellStyle name="Normal 2 3 3 2 4 2 3 3 2" xfId="15416"/>
    <cellStyle name="Normal 2 3 3 2 4 2 3 3 2 2" xfId="31712"/>
    <cellStyle name="Normal 2 3 3 2 4 2 3 3 3" xfId="23566"/>
    <cellStyle name="Normal 2 3 3 2 4 2 3 4" xfId="10117"/>
    <cellStyle name="Normal 2 3 3 2 4 2 3 4 2" xfId="26413"/>
    <cellStyle name="Normal 2 3 3 2 4 2 3 5" xfId="18267"/>
    <cellStyle name="Normal 2 3 3 2 4 2 4" xfId="3323"/>
    <cellStyle name="Normal 2 3 3 2 4 2 4 2" xfId="11469"/>
    <cellStyle name="Normal 2 3 3 2 4 2 4 2 2" xfId="27765"/>
    <cellStyle name="Normal 2 3 3 2 4 2 4 3" xfId="19619"/>
    <cellStyle name="Normal 2 3 3 2 4 2 5" xfId="5860"/>
    <cellStyle name="Normal 2 3 3 2 4 2 5 2" xfId="14006"/>
    <cellStyle name="Normal 2 3 3 2 4 2 5 2 2" xfId="30302"/>
    <cellStyle name="Normal 2 3 3 2 4 2 5 3" xfId="22156"/>
    <cellStyle name="Normal 2 3 3 2 4 2 6" xfId="8707"/>
    <cellStyle name="Normal 2 3 3 2 4 2 6 2" xfId="25003"/>
    <cellStyle name="Normal 2 3 3 2 4 2 7" xfId="16857"/>
    <cellStyle name="Normal 2 3 3 2 4 3" xfId="922"/>
    <cellStyle name="Normal 2 3 3 2 4 3 2" xfId="2332"/>
    <cellStyle name="Normal 2 3 3 2 4 3 2 2" xfId="4854"/>
    <cellStyle name="Normal 2 3 3 2 4 3 2 2 2" xfId="13000"/>
    <cellStyle name="Normal 2 3 3 2 4 3 2 2 2 2" xfId="29296"/>
    <cellStyle name="Normal 2 3 3 2 4 3 2 2 3" xfId="21150"/>
    <cellStyle name="Normal 2 3 3 2 4 3 2 3" xfId="7631"/>
    <cellStyle name="Normal 2 3 3 2 4 3 2 3 2" xfId="15777"/>
    <cellStyle name="Normal 2 3 3 2 4 3 2 3 2 2" xfId="32073"/>
    <cellStyle name="Normal 2 3 3 2 4 3 2 3 3" xfId="23927"/>
    <cellStyle name="Normal 2 3 3 2 4 3 2 4" xfId="10478"/>
    <cellStyle name="Normal 2 3 3 2 4 3 2 4 2" xfId="26774"/>
    <cellStyle name="Normal 2 3 3 2 4 3 2 5" xfId="18628"/>
    <cellStyle name="Normal 2 3 3 2 4 3 3" xfId="3636"/>
    <cellStyle name="Normal 2 3 3 2 4 3 3 2" xfId="11782"/>
    <cellStyle name="Normal 2 3 3 2 4 3 3 2 2" xfId="28078"/>
    <cellStyle name="Normal 2 3 3 2 4 3 3 3" xfId="19932"/>
    <cellStyle name="Normal 2 3 3 2 4 3 4" xfId="6221"/>
    <cellStyle name="Normal 2 3 3 2 4 3 4 2" xfId="14367"/>
    <cellStyle name="Normal 2 3 3 2 4 3 4 2 2" xfId="30663"/>
    <cellStyle name="Normal 2 3 3 2 4 3 4 3" xfId="22517"/>
    <cellStyle name="Normal 2 3 3 2 4 3 5" xfId="9068"/>
    <cellStyle name="Normal 2 3 3 2 4 3 5 2" xfId="25364"/>
    <cellStyle name="Normal 2 3 3 2 4 3 6" xfId="17218"/>
    <cellStyle name="Normal 2 3 3 2 4 4" xfId="1627"/>
    <cellStyle name="Normal 2 3 3 2 4 4 2" xfId="4245"/>
    <cellStyle name="Normal 2 3 3 2 4 4 2 2" xfId="12391"/>
    <cellStyle name="Normal 2 3 3 2 4 4 2 2 2" xfId="28687"/>
    <cellStyle name="Normal 2 3 3 2 4 4 2 3" xfId="20541"/>
    <cellStyle name="Normal 2 3 3 2 4 4 3" xfId="6926"/>
    <cellStyle name="Normal 2 3 3 2 4 4 3 2" xfId="15072"/>
    <cellStyle name="Normal 2 3 3 2 4 4 3 2 2" xfId="31368"/>
    <cellStyle name="Normal 2 3 3 2 4 4 3 3" xfId="23222"/>
    <cellStyle name="Normal 2 3 3 2 4 4 4" xfId="9773"/>
    <cellStyle name="Normal 2 3 3 2 4 4 4 2" xfId="26069"/>
    <cellStyle name="Normal 2 3 3 2 4 4 5" xfId="17923"/>
    <cellStyle name="Normal 2 3 3 2 4 5" xfId="3027"/>
    <cellStyle name="Normal 2 3 3 2 4 5 2" xfId="11173"/>
    <cellStyle name="Normal 2 3 3 2 4 5 2 2" xfId="27469"/>
    <cellStyle name="Normal 2 3 3 2 4 5 3" xfId="19323"/>
    <cellStyle name="Normal 2 3 3 2 4 6" xfId="5516"/>
    <cellStyle name="Normal 2 3 3 2 4 6 2" xfId="13662"/>
    <cellStyle name="Normal 2 3 3 2 4 6 2 2" xfId="29958"/>
    <cellStyle name="Normal 2 3 3 2 4 6 3" xfId="21812"/>
    <cellStyle name="Normal 2 3 3 2 4 7" xfId="8363"/>
    <cellStyle name="Normal 2 3 3 2 4 7 2" xfId="24659"/>
    <cellStyle name="Normal 2 3 3 2 4 8" xfId="16513"/>
    <cellStyle name="Normal 2 3 3 2 5" xfId="297"/>
    <cellStyle name="Normal 2 3 3 2 5 2" xfId="641"/>
    <cellStyle name="Normal 2 3 3 2 5 2 2" xfId="1347"/>
    <cellStyle name="Normal 2 3 3 2 5 2 2 2" xfId="2757"/>
    <cellStyle name="Normal 2 3 3 2 5 2 2 2 2" xfId="5224"/>
    <cellStyle name="Normal 2 3 3 2 5 2 2 2 2 2" xfId="13370"/>
    <cellStyle name="Normal 2 3 3 2 5 2 2 2 2 2 2" xfId="29666"/>
    <cellStyle name="Normal 2 3 3 2 5 2 2 2 2 3" xfId="21520"/>
    <cellStyle name="Normal 2 3 3 2 5 2 2 2 3" xfId="8056"/>
    <cellStyle name="Normal 2 3 3 2 5 2 2 2 3 2" xfId="16202"/>
    <cellStyle name="Normal 2 3 3 2 5 2 2 2 3 2 2" xfId="32498"/>
    <cellStyle name="Normal 2 3 3 2 5 2 2 2 3 3" xfId="24352"/>
    <cellStyle name="Normal 2 3 3 2 5 2 2 2 4" xfId="10903"/>
    <cellStyle name="Normal 2 3 3 2 5 2 2 2 4 2" xfId="27199"/>
    <cellStyle name="Normal 2 3 3 2 5 2 2 2 5" xfId="19053"/>
    <cellStyle name="Normal 2 3 3 2 5 2 2 3" xfId="4006"/>
    <cellStyle name="Normal 2 3 3 2 5 2 2 3 2" xfId="12152"/>
    <cellStyle name="Normal 2 3 3 2 5 2 2 3 2 2" xfId="28448"/>
    <cellStyle name="Normal 2 3 3 2 5 2 2 3 3" xfId="20302"/>
    <cellStyle name="Normal 2 3 3 2 5 2 2 4" xfId="6646"/>
    <cellStyle name="Normal 2 3 3 2 5 2 2 4 2" xfId="14792"/>
    <cellStyle name="Normal 2 3 3 2 5 2 2 4 2 2" xfId="31088"/>
    <cellStyle name="Normal 2 3 3 2 5 2 2 4 3" xfId="22942"/>
    <cellStyle name="Normal 2 3 3 2 5 2 2 5" xfId="9493"/>
    <cellStyle name="Normal 2 3 3 2 5 2 2 5 2" xfId="25789"/>
    <cellStyle name="Normal 2 3 3 2 5 2 2 6" xfId="17643"/>
    <cellStyle name="Normal 2 3 3 2 5 2 3" xfId="2052"/>
    <cellStyle name="Normal 2 3 3 2 5 2 3 2" xfId="4615"/>
    <cellStyle name="Normal 2 3 3 2 5 2 3 2 2" xfId="12761"/>
    <cellStyle name="Normal 2 3 3 2 5 2 3 2 2 2" xfId="29057"/>
    <cellStyle name="Normal 2 3 3 2 5 2 3 2 3" xfId="20911"/>
    <cellStyle name="Normal 2 3 3 2 5 2 3 3" xfId="7351"/>
    <cellStyle name="Normal 2 3 3 2 5 2 3 3 2" xfId="15497"/>
    <cellStyle name="Normal 2 3 3 2 5 2 3 3 2 2" xfId="31793"/>
    <cellStyle name="Normal 2 3 3 2 5 2 3 3 3" xfId="23647"/>
    <cellStyle name="Normal 2 3 3 2 5 2 3 4" xfId="10198"/>
    <cellStyle name="Normal 2 3 3 2 5 2 3 4 2" xfId="26494"/>
    <cellStyle name="Normal 2 3 3 2 5 2 3 5" xfId="18348"/>
    <cellStyle name="Normal 2 3 3 2 5 2 4" xfId="3397"/>
    <cellStyle name="Normal 2 3 3 2 5 2 4 2" xfId="11543"/>
    <cellStyle name="Normal 2 3 3 2 5 2 4 2 2" xfId="27839"/>
    <cellStyle name="Normal 2 3 3 2 5 2 4 3" xfId="19693"/>
    <cellStyle name="Normal 2 3 3 2 5 2 5" xfId="5941"/>
    <cellStyle name="Normal 2 3 3 2 5 2 5 2" xfId="14087"/>
    <cellStyle name="Normal 2 3 3 2 5 2 5 2 2" xfId="30383"/>
    <cellStyle name="Normal 2 3 3 2 5 2 5 3" xfId="22237"/>
    <cellStyle name="Normal 2 3 3 2 5 2 6" xfId="8788"/>
    <cellStyle name="Normal 2 3 3 2 5 2 6 2" xfId="25084"/>
    <cellStyle name="Normal 2 3 3 2 5 2 7" xfId="16938"/>
    <cellStyle name="Normal 2 3 3 2 5 3" xfId="1003"/>
    <cellStyle name="Normal 2 3 3 2 5 3 2" xfId="2413"/>
    <cellStyle name="Normal 2 3 3 2 5 3 2 2" xfId="4928"/>
    <cellStyle name="Normal 2 3 3 2 5 3 2 2 2" xfId="13074"/>
    <cellStyle name="Normal 2 3 3 2 5 3 2 2 2 2" xfId="29370"/>
    <cellStyle name="Normal 2 3 3 2 5 3 2 2 3" xfId="21224"/>
    <cellStyle name="Normal 2 3 3 2 5 3 2 3" xfId="7712"/>
    <cellStyle name="Normal 2 3 3 2 5 3 2 3 2" xfId="15858"/>
    <cellStyle name="Normal 2 3 3 2 5 3 2 3 2 2" xfId="32154"/>
    <cellStyle name="Normal 2 3 3 2 5 3 2 3 3" xfId="24008"/>
    <cellStyle name="Normal 2 3 3 2 5 3 2 4" xfId="10559"/>
    <cellStyle name="Normal 2 3 3 2 5 3 2 4 2" xfId="26855"/>
    <cellStyle name="Normal 2 3 3 2 5 3 2 5" xfId="18709"/>
    <cellStyle name="Normal 2 3 3 2 5 3 3" xfId="3710"/>
    <cellStyle name="Normal 2 3 3 2 5 3 3 2" xfId="11856"/>
    <cellStyle name="Normal 2 3 3 2 5 3 3 2 2" xfId="28152"/>
    <cellStyle name="Normal 2 3 3 2 5 3 3 3" xfId="20006"/>
    <cellStyle name="Normal 2 3 3 2 5 3 4" xfId="6302"/>
    <cellStyle name="Normal 2 3 3 2 5 3 4 2" xfId="14448"/>
    <cellStyle name="Normal 2 3 3 2 5 3 4 2 2" xfId="30744"/>
    <cellStyle name="Normal 2 3 3 2 5 3 4 3" xfId="22598"/>
    <cellStyle name="Normal 2 3 3 2 5 3 5" xfId="9149"/>
    <cellStyle name="Normal 2 3 3 2 5 3 5 2" xfId="25445"/>
    <cellStyle name="Normal 2 3 3 2 5 3 6" xfId="17299"/>
    <cellStyle name="Normal 2 3 3 2 5 4" xfId="1708"/>
    <cellStyle name="Normal 2 3 3 2 5 4 2" xfId="4319"/>
    <cellStyle name="Normal 2 3 3 2 5 4 2 2" xfId="12465"/>
    <cellStyle name="Normal 2 3 3 2 5 4 2 2 2" xfId="28761"/>
    <cellStyle name="Normal 2 3 3 2 5 4 2 3" xfId="20615"/>
    <cellStyle name="Normal 2 3 3 2 5 4 3" xfId="7007"/>
    <cellStyle name="Normal 2 3 3 2 5 4 3 2" xfId="15153"/>
    <cellStyle name="Normal 2 3 3 2 5 4 3 2 2" xfId="31449"/>
    <cellStyle name="Normal 2 3 3 2 5 4 3 3" xfId="23303"/>
    <cellStyle name="Normal 2 3 3 2 5 4 4" xfId="9854"/>
    <cellStyle name="Normal 2 3 3 2 5 4 4 2" xfId="26150"/>
    <cellStyle name="Normal 2 3 3 2 5 4 5" xfId="18004"/>
    <cellStyle name="Normal 2 3 3 2 5 5" xfId="3101"/>
    <cellStyle name="Normal 2 3 3 2 5 5 2" xfId="11247"/>
    <cellStyle name="Normal 2 3 3 2 5 5 2 2" xfId="27543"/>
    <cellStyle name="Normal 2 3 3 2 5 5 3" xfId="19397"/>
    <cellStyle name="Normal 2 3 3 2 5 6" xfId="5597"/>
    <cellStyle name="Normal 2 3 3 2 5 6 2" xfId="13743"/>
    <cellStyle name="Normal 2 3 3 2 5 6 2 2" xfId="30039"/>
    <cellStyle name="Normal 2 3 3 2 5 6 3" xfId="21893"/>
    <cellStyle name="Normal 2 3 3 2 5 7" xfId="8444"/>
    <cellStyle name="Normal 2 3 3 2 5 7 2" xfId="24740"/>
    <cellStyle name="Normal 2 3 3 2 5 8" xfId="16594"/>
    <cellStyle name="Normal 2 3 3 2 6" xfId="387"/>
    <cellStyle name="Normal 2 3 3 2 6 2" xfId="1093"/>
    <cellStyle name="Normal 2 3 3 2 6 2 2" xfId="2503"/>
    <cellStyle name="Normal 2 3 3 2 6 2 2 2" xfId="5002"/>
    <cellStyle name="Normal 2 3 3 2 6 2 2 2 2" xfId="13148"/>
    <cellStyle name="Normal 2 3 3 2 6 2 2 2 2 2" xfId="29444"/>
    <cellStyle name="Normal 2 3 3 2 6 2 2 2 3" xfId="21298"/>
    <cellStyle name="Normal 2 3 3 2 6 2 2 3" xfId="7802"/>
    <cellStyle name="Normal 2 3 3 2 6 2 2 3 2" xfId="15948"/>
    <cellStyle name="Normal 2 3 3 2 6 2 2 3 2 2" xfId="32244"/>
    <cellStyle name="Normal 2 3 3 2 6 2 2 3 3" xfId="24098"/>
    <cellStyle name="Normal 2 3 3 2 6 2 2 4" xfId="10649"/>
    <cellStyle name="Normal 2 3 3 2 6 2 2 4 2" xfId="26945"/>
    <cellStyle name="Normal 2 3 3 2 6 2 2 5" xfId="18799"/>
    <cellStyle name="Normal 2 3 3 2 6 2 3" xfId="3784"/>
    <cellStyle name="Normal 2 3 3 2 6 2 3 2" xfId="11930"/>
    <cellStyle name="Normal 2 3 3 2 6 2 3 2 2" xfId="28226"/>
    <cellStyle name="Normal 2 3 3 2 6 2 3 3" xfId="20080"/>
    <cellStyle name="Normal 2 3 3 2 6 2 4" xfId="6392"/>
    <cellStyle name="Normal 2 3 3 2 6 2 4 2" xfId="14538"/>
    <cellStyle name="Normal 2 3 3 2 6 2 4 2 2" xfId="30834"/>
    <cellStyle name="Normal 2 3 3 2 6 2 4 3" xfId="22688"/>
    <cellStyle name="Normal 2 3 3 2 6 2 5" xfId="9239"/>
    <cellStyle name="Normal 2 3 3 2 6 2 5 2" xfId="25535"/>
    <cellStyle name="Normal 2 3 3 2 6 2 6" xfId="17389"/>
    <cellStyle name="Normal 2 3 3 2 6 3" xfId="1798"/>
    <cellStyle name="Normal 2 3 3 2 6 3 2" xfId="4393"/>
    <cellStyle name="Normal 2 3 3 2 6 3 2 2" xfId="12539"/>
    <cellStyle name="Normal 2 3 3 2 6 3 2 2 2" xfId="28835"/>
    <cellStyle name="Normal 2 3 3 2 6 3 2 3" xfId="20689"/>
    <cellStyle name="Normal 2 3 3 2 6 3 3" xfId="7097"/>
    <cellStyle name="Normal 2 3 3 2 6 3 3 2" xfId="15243"/>
    <cellStyle name="Normal 2 3 3 2 6 3 3 2 2" xfId="31539"/>
    <cellStyle name="Normal 2 3 3 2 6 3 3 3" xfId="23393"/>
    <cellStyle name="Normal 2 3 3 2 6 3 4" xfId="9944"/>
    <cellStyle name="Normal 2 3 3 2 6 3 4 2" xfId="26240"/>
    <cellStyle name="Normal 2 3 3 2 6 3 5" xfId="18094"/>
    <cellStyle name="Normal 2 3 3 2 6 4" xfId="3175"/>
    <cellStyle name="Normal 2 3 3 2 6 4 2" xfId="11321"/>
    <cellStyle name="Normal 2 3 3 2 6 4 2 2" xfId="27617"/>
    <cellStyle name="Normal 2 3 3 2 6 4 3" xfId="19471"/>
    <cellStyle name="Normal 2 3 3 2 6 5" xfId="5687"/>
    <cellStyle name="Normal 2 3 3 2 6 5 2" xfId="13833"/>
    <cellStyle name="Normal 2 3 3 2 6 5 2 2" xfId="30129"/>
    <cellStyle name="Normal 2 3 3 2 6 5 3" xfId="21983"/>
    <cellStyle name="Normal 2 3 3 2 6 6" xfId="8534"/>
    <cellStyle name="Normal 2 3 3 2 6 6 2" xfId="24830"/>
    <cellStyle name="Normal 2 3 3 2 6 7" xfId="16684"/>
    <cellStyle name="Normal 2 3 3 2 7" xfId="749"/>
    <cellStyle name="Normal 2 3 3 2 7 2" xfId="2159"/>
    <cellStyle name="Normal 2 3 3 2 7 2 2" xfId="4706"/>
    <cellStyle name="Normal 2 3 3 2 7 2 2 2" xfId="12852"/>
    <cellStyle name="Normal 2 3 3 2 7 2 2 2 2" xfId="29148"/>
    <cellStyle name="Normal 2 3 3 2 7 2 2 3" xfId="21002"/>
    <cellStyle name="Normal 2 3 3 2 7 2 3" xfId="7458"/>
    <cellStyle name="Normal 2 3 3 2 7 2 3 2" xfId="15604"/>
    <cellStyle name="Normal 2 3 3 2 7 2 3 2 2" xfId="31900"/>
    <cellStyle name="Normal 2 3 3 2 7 2 3 3" xfId="23754"/>
    <cellStyle name="Normal 2 3 3 2 7 2 4" xfId="10305"/>
    <cellStyle name="Normal 2 3 3 2 7 2 4 2" xfId="26601"/>
    <cellStyle name="Normal 2 3 3 2 7 2 5" xfId="18455"/>
    <cellStyle name="Normal 2 3 3 2 7 3" xfId="3488"/>
    <cellStyle name="Normal 2 3 3 2 7 3 2" xfId="11634"/>
    <cellStyle name="Normal 2 3 3 2 7 3 2 2" xfId="27930"/>
    <cellStyle name="Normal 2 3 3 2 7 3 3" xfId="19784"/>
    <cellStyle name="Normal 2 3 3 2 7 4" xfId="6048"/>
    <cellStyle name="Normal 2 3 3 2 7 4 2" xfId="14194"/>
    <cellStyle name="Normal 2 3 3 2 7 4 2 2" xfId="30490"/>
    <cellStyle name="Normal 2 3 3 2 7 4 3" xfId="22344"/>
    <cellStyle name="Normal 2 3 3 2 7 5" xfId="8895"/>
    <cellStyle name="Normal 2 3 3 2 7 5 2" xfId="25191"/>
    <cellStyle name="Normal 2 3 3 2 7 6" xfId="17045"/>
    <cellStyle name="Normal 2 3 3 2 8" xfId="1454"/>
    <cellStyle name="Normal 2 3 3 2 8 2" xfId="4097"/>
    <cellStyle name="Normal 2 3 3 2 8 2 2" xfId="12243"/>
    <cellStyle name="Normal 2 3 3 2 8 2 2 2" xfId="28539"/>
    <cellStyle name="Normal 2 3 3 2 8 2 3" xfId="20393"/>
    <cellStyle name="Normal 2 3 3 2 8 3" xfId="6753"/>
    <cellStyle name="Normal 2 3 3 2 8 3 2" xfId="14899"/>
    <cellStyle name="Normal 2 3 3 2 8 3 2 2" xfId="31195"/>
    <cellStyle name="Normal 2 3 3 2 8 3 3" xfId="23049"/>
    <cellStyle name="Normal 2 3 3 2 8 4" xfId="9600"/>
    <cellStyle name="Normal 2 3 3 2 8 4 2" xfId="25896"/>
    <cellStyle name="Normal 2 3 3 2 8 5" xfId="17750"/>
    <cellStyle name="Normal 2 3 3 2 9" xfId="2879"/>
    <cellStyle name="Normal 2 3 3 2 9 2" xfId="11025"/>
    <cellStyle name="Normal 2 3 3 2 9 2 2" xfId="27321"/>
    <cellStyle name="Normal 2 3 3 2 9 3" xfId="19175"/>
    <cellStyle name="Normal 2 3 3 3" xfId="65"/>
    <cellStyle name="Normal 2 3 3 3 10" xfId="8212"/>
    <cellStyle name="Normal 2 3 3 3 10 2" xfId="24508"/>
    <cellStyle name="Normal 2 3 3 3 11" xfId="16362"/>
    <cellStyle name="Normal 2 3 3 3 2" xfId="155"/>
    <cellStyle name="Normal 2 3 3 3 2 2" xfId="499"/>
    <cellStyle name="Normal 2 3 3 3 2 2 2" xfId="1205"/>
    <cellStyle name="Normal 2 3 3 3 2 2 2 2" xfId="2615"/>
    <cellStyle name="Normal 2 3 3 3 2 2 2 2 2" xfId="5094"/>
    <cellStyle name="Normal 2 3 3 3 2 2 2 2 2 2" xfId="13240"/>
    <cellStyle name="Normal 2 3 3 3 2 2 2 2 2 2 2" xfId="29536"/>
    <cellStyle name="Normal 2 3 3 3 2 2 2 2 2 3" xfId="21390"/>
    <cellStyle name="Normal 2 3 3 3 2 2 2 2 3" xfId="7914"/>
    <cellStyle name="Normal 2 3 3 3 2 2 2 2 3 2" xfId="16060"/>
    <cellStyle name="Normal 2 3 3 3 2 2 2 2 3 2 2" xfId="32356"/>
    <cellStyle name="Normal 2 3 3 3 2 2 2 2 3 3" xfId="24210"/>
    <cellStyle name="Normal 2 3 3 3 2 2 2 2 4" xfId="10761"/>
    <cellStyle name="Normal 2 3 3 3 2 2 2 2 4 2" xfId="27057"/>
    <cellStyle name="Normal 2 3 3 3 2 2 2 2 5" xfId="18911"/>
    <cellStyle name="Normal 2 3 3 3 2 2 2 3" xfId="3876"/>
    <cellStyle name="Normal 2 3 3 3 2 2 2 3 2" xfId="12022"/>
    <cellStyle name="Normal 2 3 3 3 2 2 2 3 2 2" xfId="28318"/>
    <cellStyle name="Normal 2 3 3 3 2 2 2 3 3" xfId="20172"/>
    <cellStyle name="Normal 2 3 3 3 2 2 2 4" xfId="6504"/>
    <cellStyle name="Normal 2 3 3 3 2 2 2 4 2" xfId="14650"/>
    <cellStyle name="Normal 2 3 3 3 2 2 2 4 2 2" xfId="30946"/>
    <cellStyle name="Normal 2 3 3 3 2 2 2 4 3" xfId="22800"/>
    <cellStyle name="Normal 2 3 3 3 2 2 2 5" xfId="9351"/>
    <cellStyle name="Normal 2 3 3 3 2 2 2 5 2" xfId="25647"/>
    <cellStyle name="Normal 2 3 3 3 2 2 2 6" xfId="17501"/>
    <cellStyle name="Normal 2 3 3 3 2 2 3" xfId="1910"/>
    <cellStyle name="Normal 2 3 3 3 2 2 3 2" xfId="4485"/>
    <cellStyle name="Normal 2 3 3 3 2 2 3 2 2" xfId="12631"/>
    <cellStyle name="Normal 2 3 3 3 2 2 3 2 2 2" xfId="28927"/>
    <cellStyle name="Normal 2 3 3 3 2 2 3 2 3" xfId="20781"/>
    <cellStyle name="Normal 2 3 3 3 2 2 3 3" xfId="7209"/>
    <cellStyle name="Normal 2 3 3 3 2 2 3 3 2" xfId="15355"/>
    <cellStyle name="Normal 2 3 3 3 2 2 3 3 2 2" xfId="31651"/>
    <cellStyle name="Normal 2 3 3 3 2 2 3 3 3" xfId="23505"/>
    <cellStyle name="Normal 2 3 3 3 2 2 3 4" xfId="10056"/>
    <cellStyle name="Normal 2 3 3 3 2 2 3 4 2" xfId="26352"/>
    <cellStyle name="Normal 2 3 3 3 2 2 3 5" xfId="18206"/>
    <cellStyle name="Normal 2 3 3 3 2 2 4" xfId="3267"/>
    <cellStyle name="Normal 2 3 3 3 2 2 4 2" xfId="11413"/>
    <cellStyle name="Normal 2 3 3 3 2 2 4 2 2" xfId="27709"/>
    <cellStyle name="Normal 2 3 3 3 2 2 4 3" xfId="19563"/>
    <cellStyle name="Normal 2 3 3 3 2 2 5" xfId="5799"/>
    <cellStyle name="Normal 2 3 3 3 2 2 5 2" xfId="13945"/>
    <cellStyle name="Normal 2 3 3 3 2 2 5 2 2" xfId="30241"/>
    <cellStyle name="Normal 2 3 3 3 2 2 5 3" xfId="22095"/>
    <cellStyle name="Normal 2 3 3 3 2 2 6" xfId="8646"/>
    <cellStyle name="Normal 2 3 3 3 2 2 6 2" xfId="24942"/>
    <cellStyle name="Normal 2 3 3 3 2 2 7" xfId="16796"/>
    <cellStyle name="Normal 2 3 3 3 2 3" xfId="861"/>
    <cellStyle name="Normal 2 3 3 3 2 3 2" xfId="2271"/>
    <cellStyle name="Normal 2 3 3 3 2 3 2 2" xfId="4798"/>
    <cellStyle name="Normal 2 3 3 3 2 3 2 2 2" xfId="12944"/>
    <cellStyle name="Normal 2 3 3 3 2 3 2 2 2 2" xfId="29240"/>
    <cellStyle name="Normal 2 3 3 3 2 3 2 2 3" xfId="21094"/>
    <cellStyle name="Normal 2 3 3 3 2 3 2 3" xfId="7570"/>
    <cellStyle name="Normal 2 3 3 3 2 3 2 3 2" xfId="15716"/>
    <cellStyle name="Normal 2 3 3 3 2 3 2 3 2 2" xfId="32012"/>
    <cellStyle name="Normal 2 3 3 3 2 3 2 3 3" xfId="23866"/>
    <cellStyle name="Normal 2 3 3 3 2 3 2 4" xfId="10417"/>
    <cellStyle name="Normal 2 3 3 3 2 3 2 4 2" xfId="26713"/>
    <cellStyle name="Normal 2 3 3 3 2 3 2 5" xfId="18567"/>
    <cellStyle name="Normal 2 3 3 3 2 3 3" xfId="3580"/>
    <cellStyle name="Normal 2 3 3 3 2 3 3 2" xfId="11726"/>
    <cellStyle name="Normal 2 3 3 3 2 3 3 2 2" xfId="28022"/>
    <cellStyle name="Normal 2 3 3 3 2 3 3 3" xfId="19876"/>
    <cellStyle name="Normal 2 3 3 3 2 3 4" xfId="6160"/>
    <cellStyle name="Normal 2 3 3 3 2 3 4 2" xfId="14306"/>
    <cellStyle name="Normal 2 3 3 3 2 3 4 2 2" xfId="30602"/>
    <cellStyle name="Normal 2 3 3 3 2 3 4 3" xfId="22456"/>
    <cellStyle name="Normal 2 3 3 3 2 3 5" xfId="9007"/>
    <cellStyle name="Normal 2 3 3 3 2 3 5 2" xfId="25303"/>
    <cellStyle name="Normal 2 3 3 3 2 3 6" xfId="17157"/>
    <cellStyle name="Normal 2 3 3 3 2 4" xfId="1566"/>
    <cellStyle name="Normal 2 3 3 3 2 4 2" xfId="4189"/>
    <cellStyle name="Normal 2 3 3 3 2 4 2 2" xfId="12335"/>
    <cellStyle name="Normal 2 3 3 3 2 4 2 2 2" xfId="28631"/>
    <cellStyle name="Normal 2 3 3 3 2 4 2 3" xfId="20485"/>
    <cellStyle name="Normal 2 3 3 3 2 4 3" xfId="6865"/>
    <cellStyle name="Normal 2 3 3 3 2 4 3 2" xfId="15011"/>
    <cellStyle name="Normal 2 3 3 3 2 4 3 2 2" xfId="31307"/>
    <cellStyle name="Normal 2 3 3 3 2 4 3 3" xfId="23161"/>
    <cellStyle name="Normal 2 3 3 3 2 4 4" xfId="9712"/>
    <cellStyle name="Normal 2 3 3 3 2 4 4 2" xfId="26008"/>
    <cellStyle name="Normal 2 3 3 3 2 4 5" xfId="17862"/>
    <cellStyle name="Normal 2 3 3 3 2 5" xfId="2971"/>
    <cellStyle name="Normal 2 3 3 3 2 5 2" xfId="11117"/>
    <cellStyle name="Normal 2 3 3 3 2 5 2 2" xfId="27413"/>
    <cellStyle name="Normal 2 3 3 3 2 5 3" xfId="19267"/>
    <cellStyle name="Normal 2 3 3 3 2 6" xfId="5455"/>
    <cellStyle name="Normal 2 3 3 3 2 6 2" xfId="13601"/>
    <cellStyle name="Normal 2 3 3 3 2 6 2 2" xfId="29897"/>
    <cellStyle name="Normal 2 3 3 3 2 6 3" xfId="21751"/>
    <cellStyle name="Normal 2 3 3 3 2 7" xfId="8302"/>
    <cellStyle name="Normal 2 3 3 3 2 7 2" xfId="24598"/>
    <cellStyle name="Normal 2 3 3 3 2 8" xfId="16452"/>
    <cellStyle name="Normal 2 3 3 3 3" xfId="234"/>
    <cellStyle name="Normal 2 3 3 3 3 2" xfId="578"/>
    <cellStyle name="Normal 2 3 3 3 3 2 2" xfId="1284"/>
    <cellStyle name="Normal 2 3 3 3 3 2 2 2" xfId="2694"/>
    <cellStyle name="Normal 2 3 3 3 3 2 2 2 2" xfId="5168"/>
    <cellStyle name="Normal 2 3 3 3 3 2 2 2 2 2" xfId="13314"/>
    <cellStyle name="Normal 2 3 3 3 3 2 2 2 2 2 2" xfId="29610"/>
    <cellStyle name="Normal 2 3 3 3 3 2 2 2 2 3" xfId="21464"/>
    <cellStyle name="Normal 2 3 3 3 3 2 2 2 3" xfId="7993"/>
    <cellStyle name="Normal 2 3 3 3 3 2 2 2 3 2" xfId="16139"/>
    <cellStyle name="Normal 2 3 3 3 3 2 2 2 3 2 2" xfId="32435"/>
    <cellStyle name="Normal 2 3 3 3 3 2 2 2 3 3" xfId="24289"/>
    <cellStyle name="Normal 2 3 3 3 3 2 2 2 4" xfId="10840"/>
    <cellStyle name="Normal 2 3 3 3 3 2 2 2 4 2" xfId="27136"/>
    <cellStyle name="Normal 2 3 3 3 3 2 2 2 5" xfId="18990"/>
    <cellStyle name="Normal 2 3 3 3 3 2 2 3" xfId="3950"/>
    <cellStyle name="Normal 2 3 3 3 3 2 2 3 2" xfId="12096"/>
    <cellStyle name="Normal 2 3 3 3 3 2 2 3 2 2" xfId="28392"/>
    <cellStyle name="Normal 2 3 3 3 3 2 2 3 3" xfId="20246"/>
    <cellStyle name="Normal 2 3 3 3 3 2 2 4" xfId="6583"/>
    <cellStyle name="Normal 2 3 3 3 3 2 2 4 2" xfId="14729"/>
    <cellStyle name="Normal 2 3 3 3 3 2 2 4 2 2" xfId="31025"/>
    <cellStyle name="Normal 2 3 3 3 3 2 2 4 3" xfId="22879"/>
    <cellStyle name="Normal 2 3 3 3 3 2 2 5" xfId="9430"/>
    <cellStyle name="Normal 2 3 3 3 3 2 2 5 2" xfId="25726"/>
    <cellStyle name="Normal 2 3 3 3 3 2 2 6" xfId="17580"/>
    <cellStyle name="Normal 2 3 3 3 3 2 3" xfId="1989"/>
    <cellStyle name="Normal 2 3 3 3 3 2 3 2" xfId="4559"/>
    <cellStyle name="Normal 2 3 3 3 3 2 3 2 2" xfId="12705"/>
    <cellStyle name="Normal 2 3 3 3 3 2 3 2 2 2" xfId="29001"/>
    <cellStyle name="Normal 2 3 3 3 3 2 3 2 3" xfId="20855"/>
    <cellStyle name="Normal 2 3 3 3 3 2 3 3" xfId="7288"/>
    <cellStyle name="Normal 2 3 3 3 3 2 3 3 2" xfId="15434"/>
    <cellStyle name="Normal 2 3 3 3 3 2 3 3 2 2" xfId="31730"/>
    <cellStyle name="Normal 2 3 3 3 3 2 3 3 3" xfId="23584"/>
    <cellStyle name="Normal 2 3 3 3 3 2 3 4" xfId="10135"/>
    <cellStyle name="Normal 2 3 3 3 3 2 3 4 2" xfId="26431"/>
    <cellStyle name="Normal 2 3 3 3 3 2 3 5" xfId="18285"/>
    <cellStyle name="Normal 2 3 3 3 3 2 4" xfId="3341"/>
    <cellStyle name="Normal 2 3 3 3 3 2 4 2" xfId="11487"/>
    <cellStyle name="Normal 2 3 3 3 3 2 4 2 2" xfId="27783"/>
    <cellStyle name="Normal 2 3 3 3 3 2 4 3" xfId="19637"/>
    <cellStyle name="Normal 2 3 3 3 3 2 5" xfId="5878"/>
    <cellStyle name="Normal 2 3 3 3 3 2 5 2" xfId="14024"/>
    <cellStyle name="Normal 2 3 3 3 3 2 5 2 2" xfId="30320"/>
    <cellStyle name="Normal 2 3 3 3 3 2 5 3" xfId="22174"/>
    <cellStyle name="Normal 2 3 3 3 3 2 6" xfId="8725"/>
    <cellStyle name="Normal 2 3 3 3 3 2 6 2" xfId="25021"/>
    <cellStyle name="Normal 2 3 3 3 3 2 7" xfId="16875"/>
    <cellStyle name="Normal 2 3 3 3 3 3" xfId="940"/>
    <cellStyle name="Normal 2 3 3 3 3 3 2" xfId="2350"/>
    <cellStyle name="Normal 2 3 3 3 3 3 2 2" xfId="4872"/>
    <cellStyle name="Normal 2 3 3 3 3 3 2 2 2" xfId="13018"/>
    <cellStyle name="Normal 2 3 3 3 3 3 2 2 2 2" xfId="29314"/>
    <cellStyle name="Normal 2 3 3 3 3 3 2 2 3" xfId="21168"/>
    <cellStyle name="Normal 2 3 3 3 3 3 2 3" xfId="7649"/>
    <cellStyle name="Normal 2 3 3 3 3 3 2 3 2" xfId="15795"/>
    <cellStyle name="Normal 2 3 3 3 3 3 2 3 2 2" xfId="32091"/>
    <cellStyle name="Normal 2 3 3 3 3 3 2 3 3" xfId="23945"/>
    <cellStyle name="Normal 2 3 3 3 3 3 2 4" xfId="10496"/>
    <cellStyle name="Normal 2 3 3 3 3 3 2 4 2" xfId="26792"/>
    <cellStyle name="Normal 2 3 3 3 3 3 2 5" xfId="18646"/>
    <cellStyle name="Normal 2 3 3 3 3 3 3" xfId="3654"/>
    <cellStyle name="Normal 2 3 3 3 3 3 3 2" xfId="11800"/>
    <cellStyle name="Normal 2 3 3 3 3 3 3 2 2" xfId="28096"/>
    <cellStyle name="Normal 2 3 3 3 3 3 3 3" xfId="19950"/>
    <cellStyle name="Normal 2 3 3 3 3 3 4" xfId="6239"/>
    <cellStyle name="Normal 2 3 3 3 3 3 4 2" xfId="14385"/>
    <cellStyle name="Normal 2 3 3 3 3 3 4 2 2" xfId="30681"/>
    <cellStyle name="Normal 2 3 3 3 3 3 4 3" xfId="22535"/>
    <cellStyle name="Normal 2 3 3 3 3 3 5" xfId="9086"/>
    <cellStyle name="Normal 2 3 3 3 3 3 5 2" xfId="25382"/>
    <cellStyle name="Normal 2 3 3 3 3 3 6" xfId="17236"/>
    <cellStyle name="Normal 2 3 3 3 3 4" xfId="1645"/>
    <cellStyle name="Normal 2 3 3 3 3 4 2" xfId="4263"/>
    <cellStyle name="Normal 2 3 3 3 3 4 2 2" xfId="12409"/>
    <cellStyle name="Normal 2 3 3 3 3 4 2 2 2" xfId="28705"/>
    <cellStyle name="Normal 2 3 3 3 3 4 2 3" xfId="20559"/>
    <cellStyle name="Normal 2 3 3 3 3 4 3" xfId="6944"/>
    <cellStyle name="Normal 2 3 3 3 3 4 3 2" xfId="15090"/>
    <cellStyle name="Normal 2 3 3 3 3 4 3 2 2" xfId="31386"/>
    <cellStyle name="Normal 2 3 3 3 3 4 3 3" xfId="23240"/>
    <cellStyle name="Normal 2 3 3 3 3 4 4" xfId="9791"/>
    <cellStyle name="Normal 2 3 3 3 3 4 4 2" xfId="26087"/>
    <cellStyle name="Normal 2 3 3 3 3 4 5" xfId="17941"/>
    <cellStyle name="Normal 2 3 3 3 3 5" xfId="3045"/>
    <cellStyle name="Normal 2 3 3 3 3 5 2" xfId="11191"/>
    <cellStyle name="Normal 2 3 3 3 3 5 2 2" xfId="27487"/>
    <cellStyle name="Normal 2 3 3 3 3 5 3" xfId="19341"/>
    <cellStyle name="Normal 2 3 3 3 3 6" xfId="5534"/>
    <cellStyle name="Normal 2 3 3 3 3 6 2" xfId="13680"/>
    <cellStyle name="Normal 2 3 3 3 3 6 2 2" xfId="29976"/>
    <cellStyle name="Normal 2 3 3 3 3 6 3" xfId="21830"/>
    <cellStyle name="Normal 2 3 3 3 3 7" xfId="8381"/>
    <cellStyle name="Normal 2 3 3 3 3 7 2" xfId="24677"/>
    <cellStyle name="Normal 2 3 3 3 3 8" xfId="16531"/>
    <cellStyle name="Normal 2 3 3 3 4" xfId="319"/>
    <cellStyle name="Normal 2 3 3 3 4 2" xfId="663"/>
    <cellStyle name="Normal 2 3 3 3 4 2 2" xfId="1369"/>
    <cellStyle name="Normal 2 3 3 3 4 2 2 2" xfId="2779"/>
    <cellStyle name="Normal 2 3 3 3 4 2 2 2 2" xfId="5242"/>
    <cellStyle name="Normal 2 3 3 3 4 2 2 2 2 2" xfId="13388"/>
    <cellStyle name="Normal 2 3 3 3 4 2 2 2 2 2 2" xfId="29684"/>
    <cellStyle name="Normal 2 3 3 3 4 2 2 2 2 3" xfId="21538"/>
    <cellStyle name="Normal 2 3 3 3 4 2 2 2 3" xfId="8078"/>
    <cellStyle name="Normal 2 3 3 3 4 2 2 2 3 2" xfId="16224"/>
    <cellStyle name="Normal 2 3 3 3 4 2 2 2 3 2 2" xfId="32520"/>
    <cellStyle name="Normal 2 3 3 3 4 2 2 2 3 3" xfId="24374"/>
    <cellStyle name="Normal 2 3 3 3 4 2 2 2 4" xfId="10925"/>
    <cellStyle name="Normal 2 3 3 3 4 2 2 2 4 2" xfId="27221"/>
    <cellStyle name="Normal 2 3 3 3 4 2 2 2 5" xfId="19075"/>
    <cellStyle name="Normal 2 3 3 3 4 2 2 3" xfId="4024"/>
    <cellStyle name="Normal 2 3 3 3 4 2 2 3 2" xfId="12170"/>
    <cellStyle name="Normal 2 3 3 3 4 2 2 3 2 2" xfId="28466"/>
    <cellStyle name="Normal 2 3 3 3 4 2 2 3 3" xfId="20320"/>
    <cellStyle name="Normal 2 3 3 3 4 2 2 4" xfId="6668"/>
    <cellStyle name="Normal 2 3 3 3 4 2 2 4 2" xfId="14814"/>
    <cellStyle name="Normal 2 3 3 3 4 2 2 4 2 2" xfId="31110"/>
    <cellStyle name="Normal 2 3 3 3 4 2 2 4 3" xfId="22964"/>
    <cellStyle name="Normal 2 3 3 3 4 2 2 5" xfId="9515"/>
    <cellStyle name="Normal 2 3 3 3 4 2 2 5 2" xfId="25811"/>
    <cellStyle name="Normal 2 3 3 3 4 2 2 6" xfId="17665"/>
    <cellStyle name="Normal 2 3 3 3 4 2 3" xfId="2074"/>
    <cellStyle name="Normal 2 3 3 3 4 2 3 2" xfId="4633"/>
    <cellStyle name="Normal 2 3 3 3 4 2 3 2 2" xfId="12779"/>
    <cellStyle name="Normal 2 3 3 3 4 2 3 2 2 2" xfId="29075"/>
    <cellStyle name="Normal 2 3 3 3 4 2 3 2 3" xfId="20929"/>
    <cellStyle name="Normal 2 3 3 3 4 2 3 3" xfId="7373"/>
    <cellStyle name="Normal 2 3 3 3 4 2 3 3 2" xfId="15519"/>
    <cellStyle name="Normal 2 3 3 3 4 2 3 3 2 2" xfId="31815"/>
    <cellStyle name="Normal 2 3 3 3 4 2 3 3 3" xfId="23669"/>
    <cellStyle name="Normal 2 3 3 3 4 2 3 4" xfId="10220"/>
    <cellStyle name="Normal 2 3 3 3 4 2 3 4 2" xfId="26516"/>
    <cellStyle name="Normal 2 3 3 3 4 2 3 5" xfId="18370"/>
    <cellStyle name="Normal 2 3 3 3 4 2 4" xfId="3415"/>
    <cellStyle name="Normal 2 3 3 3 4 2 4 2" xfId="11561"/>
    <cellStyle name="Normal 2 3 3 3 4 2 4 2 2" xfId="27857"/>
    <cellStyle name="Normal 2 3 3 3 4 2 4 3" xfId="19711"/>
    <cellStyle name="Normal 2 3 3 3 4 2 5" xfId="5963"/>
    <cellStyle name="Normal 2 3 3 3 4 2 5 2" xfId="14109"/>
    <cellStyle name="Normal 2 3 3 3 4 2 5 2 2" xfId="30405"/>
    <cellStyle name="Normal 2 3 3 3 4 2 5 3" xfId="22259"/>
    <cellStyle name="Normal 2 3 3 3 4 2 6" xfId="8810"/>
    <cellStyle name="Normal 2 3 3 3 4 2 6 2" xfId="25106"/>
    <cellStyle name="Normal 2 3 3 3 4 2 7" xfId="16960"/>
    <cellStyle name="Normal 2 3 3 3 4 3" xfId="1025"/>
    <cellStyle name="Normal 2 3 3 3 4 3 2" xfId="2435"/>
    <cellStyle name="Normal 2 3 3 3 4 3 2 2" xfId="4946"/>
    <cellStyle name="Normal 2 3 3 3 4 3 2 2 2" xfId="13092"/>
    <cellStyle name="Normal 2 3 3 3 4 3 2 2 2 2" xfId="29388"/>
    <cellStyle name="Normal 2 3 3 3 4 3 2 2 3" xfId="21242"/>
    <cellStyle name="Normal 2 3 3 3 4 3 2 3" xfId="7734"/>
    <cellStyle name="Normal 2 3 3 3 4 3 2 3 2" xfId="15880"/>
    <cellStyle name="Normal 2 3 3 3 4 3 2 3 2 2" xfId="32176"/>
    <cellStyle name="Normal 2 3 3 3 4 3 2 3 3" xfId="24030"/>
    <cellStyle name="Normal 2 3 3 3 4 3 2 4" xfId="10581"/>
    <cellStyle name="Normal 2 3 3 3 4 3 2 4 2" xfId="26877"/>
    <cellStyle name="Normal 2 3 3 3 4 3 2 5" xfId="18731"/>
    <cellStyle name="Normal 2 3 3 3 4 3 3" xfId="3728"/>
    <cellStyle name="Normal 2 3 3 3 4 3 3 2" xfId="11874"/>
    <cellStyle name="Normal 2 3 3 3 4 3 3 2 2" xfId="28170"/>
    <cellStyle name="Normal 2 3 3 3 4 3 3 3" xfId="20024"/>
    <cellStyle name="Normal 2 3 3 3 4 3 4" xfId="6324"/>
    <cellStyle name="Normal 2 3 3 3 4 3 4 2" xfId="14470"/>
    <cellStyle name="Normal 2 3 3 3 4 3 4 2 2" xfId="30766"/>
    <cellStyle name="Normal 2 3 3 3 4 3 4 3" xfId="22620"/>
    <cellStyle name="Normal 2 3 3 3 4 3 5" xfId="9171"/>
    <cellStyle name="Normal 2 3 3 3 4 3 5 2" xfId="25467"/>
    <cellStyle name="Normal 2 3 3 3 4 3 6" xfId="17321"/>
    <cellStyle name="Normal 2 3 3 3 4 4" xfId="1730"/>
    <cellStyle name="Normal 2 3 3 3 4 4 2" xfId="4337"/>
    <cellStyle name="Normal 2 3 3 3 4 4 2 2" xfId="12483"/>
    <cellStyle name="Normal 2 3 3 3 4 4 2 2 2" xfId="28779"/>
    <cellStyle name="Normal 2 3 3 3 4 4 2 3" xfId="20633"/>
    <cellStyle name="Normal 2 3 3 3 4 4 3" xfId="7029"/>
    <cellStyle name="Normal 2 3 3 3 4 4 3 2" xfId="15175"/>
    <cellStyle name="Normal 2 3 3 3 4 4 3 2 2" xfId="31471"/>
    <cellStyle name="Normal 2 3 3 3 4 4 3 3" xfId="23325"/>
    <cellStyle name="Normal 2 3 3 3 4 4 4" xfId="9876"/>
    <cellStyle name="Normal 2 3 3 3 4 4 4 2" xfId="26172"/>
    <cellStyle name="Normal 2 3 3 3 4 4 5" xfId="18026"/>
    <cellStyle name="Normal 2 3 3 3 4 5" xfId="3119"/>
    <cellStyle name="Normal 2 3 3 3 4 5 2" xfId="11265"/>
    <cellStyle name="Normal 2 3 3 3 4 5 2 2" xfId="27561"/>
    <cellStyle name="Normal 2 3 3 3 4 5 3" xfId="19415"/>
    <cellStyle name="Normal 2 3 3 3 4 6" xfId="5619"/>
    <cellStyle name="Normal 2 3 3 3 4 6 2" xfId="13765"/>
    <cellStyle name="Normal 2 3 3 3 4 6 2 2" xfId="30061"/>
    <cellStyle name="Normal 2 3 3 3 4 6 3" xfId="21915"/>
    <cellStyle name="Normal 2 3 3 3 4 7" xfId="8466"/>
    <cellStyle name="Normal 2 3 3 3 4 7 2" xfId="24762"/>
    <cellStyle name="Normal 2 3 3 3 4 8" xfId="16616"/>
    <cellStyle name="Normal 2 3 3 3 5" xfId="409"/>
    <cellStyle name="Normal 2 3 3 3 5 2" xfId="1115"/>
    <cellStyle name="Normal 2 3 3 3 5 2 2" xfId="2525"/>
    <cellStyle name="Normal 2 3 3 3 5 2 2 2" xfId="5020"/>
    <cellStyle name="Normal 2 3 3 3 5 2 2 2 2" xfId="13166"/>
    <cellStyle name="Normal 2 3 3 3 5 2 2 2 2 2" xfId="29462"/>
    <cellStyle name="Normal 2 3 3 3 5 2 2 2 3" xfId="21316"/>
    <cellStyle name="Normal 2 3 3 3 5 2 2 3" xfId="7824"/>
    <cellStyle name="Normal 2 3 3 3 5 2 2 3 2" xfId="15970"/>
    <cellStyle name="Normal 2 3 3 3 5 2 2 3 2 2" xfId="32266"/>
    <cellStyle name="Normal 2 3 3 3 5 2 2 3 3" xfId="24120"/>
    <cellStyle name="Normal 2 3 3 3 5 2 2 4" xfId="10671"/>
    <cellStyle name="Normal 2 3 3 3 5 2 2 4 2" xfId="26967"/>
    <cellStyle name="Normal 2 3 3 3 5 2 2 5" xfId="18821"/>
    <cellStyle name="Normal 2 3 3 3 5 2 3" xfId="3802"/>
    <cellStyle name="Normal 2 3 3 3 5 2 3 2" xfId="11948"/>
    <cellStyle name="Normal 2 3 3 3 5 2 3 2 2" xfId="28244"/>
    <cellStyle name="Normal 2 3 3 3 5 2 3 3" xfId="20098"/>
    <cellStyle name="Normal 2 3 3 3 5 2 4" xfId="6414"/>
    <cellStyle name="Normal 2 3 3 3 5 2 4 2" xfId="14560"/>
    <cellStyle name="Normal 2 3 3 3 5 2 4 2 2" xfId="30856"/>
    <cellStyle name="Normal 2 3 3 3 5 2 4 3" xfId="22710"/>
    <cellStyle name="Normal 2 3 3 3 5 2 5" xfId="9261"/>
    <cellStyle name="Normal 2 3 3 3 5 2 5 2" xfId="25557"/>
    <cellStyle name="Normal 2 3 3 3 5 2 6" xfId="17411"/>
    <cellStyle name="Normal 2 3 3 3 5 3" xfId="1820"/>
    <cellStyle name="Normal 2 3 3 3 5 3 2" xfId="4411"/>
    <cellStyle name="Normal 2 3 3 3 5 3 2 2" xfId="12557"/>
    <cellStyle name="Normal 2 3 3 3 5 3 2 2 2" xfId="28853"/>
    <cellStyle name="Normal 2 3 3 3 5 3 2 3" xfId="20707"/>
    <cellStyle name="Normal 2 3 3 3 5 3 3" xfId="7119"/>
    <cellStyle name="Normal 2 3 3 3 5 3 3 2" xfId="15265"/>
    <cellStyle name="Normal 2 3 3 3 5 3 3 2 2" xfId="31561"/>
    <cellStyle name="Normal 2 3 3 3 5 3 3 3" xfId="23415"/>
    <cellStyle name="Normal 2 3 3 3 5 3 4" xfId="9966"/>
    <cellStyle name="Normal 2 3 3 3 5 3 4 2" xfId="26262"/>
    <cellStyle name="Normal 2 3 3 3 5 3 5" xfId="18116"/>
    <cellStyle name="Normal 2 3 3 3 5 4" xfId="3193"/>
    <cellStyle name="Normal 2 3 3 3 5 4 2" xfId="11339"/>
    <cellStyle name="Normal 2 3 3 3 5 4 2 2" xfId="27635"/>
    <cellStyle name="Normal 2 3 3 3 5 4 3" xfId="19489"/>
    <cellStyle name="Normal 2 3 3 3 5 5" xfId="5709"/>
    <cellStyle name="Normal 2 3 3 3 5 5 2" xfId="13855"/>
    <cellStyle name="Normal 2 3 3 3 5 5 2 2" xfId="30151"/>
    <cellStyle name="Normal 2 3 3 3 5 5 3" xfId="22005"/>
    <cellStyle name="Normal 2 3 3 3 5 6" xfId="8556"/>
    <cellStyle name="Normal 2 3 3 3 5 6 2" xfId="24852"/>
    <cellStyle name="Normal 2 3 3 3 5 7" xfId="16706"/>
    <cellStyle name="Normal 2 3 3 3 6" xfId="771"/>
    <cellStyle name="Normal 2 3 3 3 6 2" xfId="2181"/>
    <cellStyle name="Normal 2 3 3 3 6 2 2" xfId="4724"/>
    <cellStyle name="Normal 2 3 3 3 6 2 2 2" xfId="12870"/>
    <cellStyle name="Normal 2 3 3 3 6 2 2 2 2" xfId="29166"/>
    <cellStyle name="Normal 2 3 3 3 6 2 2 3" xfId="21020"/>
    <cellStyle name="Normal 2 3 3 3 6 2 3" xfId="7480"/>
    <cellStyle name="Normal 2 3 3 3 6 2 3 2" xfId="15626"/>
    <cellStyle name="Normal 2 3 3 3 6 2 3 2 2" xfId="31922"/>
    <cellStyle name="Normal 2 3 3 3 6 2 3 3" xfId="23776"/>
    <cellStyle name="Normal 2 3 3 3 6 2 4" xfId="10327"/>
    <cellStyle name="Normal 2 3 3 3 6 2 4 2" xfId="26623"/>
    <cellStyle name="Normal 2 3 3 3 6 2 5" xfId="18477"/>
    <cellStyle name="Normal 2 3 3 3 6 3" xfId="3506"/>
    <cellStyle name="Normal 2 3 3 3 6 3 2" xfId="11652"/>
    <cellStyle name="Normal 2 3 3 3 6 3 2 2" xfId="27948"/>
    <cellStyle name="Normal 2 3 3 3 6 3 3" xfId="19802"/>
    <cellStyle name="Normal 2 3 3 3 6 4" xfId="6070"/>
    <cellStyle name="Normal 2 3 3 3 6 4 2" xfId="14216"/>
    <cellStyle name="Normal 2 3 3 3 6 4 2 2" xfId="30512"/>
    <cellStyle name="Normal 2 3 3 3 6 4 3" xfId="22366"/>
    <cellStyle name="Normal 2 3 3 3 6 5" xfId="8917"/>
    <cellStyle name="Normal 2 3 3 3 6 5 2" xfId="25213"/>
    <cellStyle name="Normal 2 3 3 3 6 6" xfId="17067"/>
    <cellStyle name="Normal 2 3 3 3 7" xfId="1476"/>
    <cellStyle name="Normal 2 3 3 3 7 2" xfId="4115"/>
    <cellStyle name="Normal 2 3 3 3 7 2 2" xfId="12261"/>
    <cellStyle name="Normal 2 3 3 3 7 2 2 2" xfId="28557"/>
    <cellStyle name="Normal 2 3 3 3 7 2 3" xfId="20411"/>
    <cellStyle name="Normal 2 3 3 3 7 3" xfId="6775"/>
    <cellStyle name="Normal 2 3 3 3 7 3 2" xfId="14921"/>
    <cellStyle name="Normal 2 3 3 3 7 3 2 2" xfId="31217"/>
    <cellStyle name="Normal 2 3 3 3 7 3 3" xfId="23071"/>
    <cellStyle name="Normal 2 3 3 3 7 4" xfId="9622"/>
    <cellStyle name="Normal 2 3 3 3 7 4 2" xfId="25918"/>
    <cellStyle name="Normal 2 3 3 3 7 5" xfId="17772"/>
    <cellStyle name="Normal 2 3 3 3 8" xfId="2897"/>
    <cellStyle name="Normal 2 3 3 3 8 2" xfId="11043"/>
    <cellStyle name="Normal 2 3 3 3 8 2 2" xfId="27339"/>
    <cellStyle name="Normal 2 3 3 3 8 3" xfId="19193"/>
    <cellStyle name="Normal 2 3 3 3 9" xfId="5365"/>
    <cellStyle name="Normal 2 3 3 3 9 2" xfId="13511"/>
    <cellStyle name="Normal 2 3 3 3 9 2 2" xfId="29807"/>
    <cellStyle name="Normal 2 3 3 3 9 3" xfId="21661"/>
    <cellStyle name="Normal 2 3 3 4" xfId="111"/>
    <cellStyle name="Normal 2 3 3 4 2" xfId="455"/>
    <cellStyle name="Normal 2 3 3 4 2 2" xfId="1161"/>
    <cellStyle name="Normal 2 3 3 4 2 2 2" xfId="2571"/>
    <cellStyle name="Normal 2 3 3 4 2 2 2 2" xfId="5058"/>
    <cellStyle name="Normal 2 3 3 4 2 2 2 2 2" xfId="13204"/>
    <cellStyle name="Normal 2 3 3 4 2 2 2 2 2 2" xfId="29500"/>
    <cellStyle name="Normal 2 3 3 4 2 2 2 2 3" xfId="21354"/>
    <cellStyle name="Normal 2 3 3 4 2 2 2 3" xfId="7870"/>
    <cellStyle name="Normal 2 3 3 4 2 2 2 3 2" xfId="16016"/>
    <cellStyle name="Normal 2 3 3 4 2 2 2 3 2 2" xfId="32312"/>
    <cellStyle name="Normal 2 3 3 4 2 2 2 3 3" xfId="24166"/>
    <cellStyle name="Normal 2 3 3 4 2 2 2 4" xfId="10717"/>
    <cellStyle name="Normal 2 3 3 4 2 2 2 4 2" xfId="27013"/>
    <cellStyle name="Normal 2 3 3 4 2 2 2 5" xfId="18867"/>
    <cellStyle name="Normal 2 3 3 4 2 2 3" xfId="3840"/>
    <cellStyle name="Normal 2 3 3 4 2 2 3 2" xfId="11986"/>
    <cellStyle name="Normal 2 3 3 4 2 2 3 2 2" xfId="28282"/>
    <cellStyle name="Normal 2 3 3 4 2 2 3 3" xfId="20136"/>
    <cellStyle name="Normal 2 3 3 4 2 2 4" xfId="6460"/>
    <cellStyle name="Normal 2 3 3 4 2 2 4 2" xfId="14606"/>
    <cellStyle name="Normal 2 3 3 4 2 2 4 2 2" xfId="30902"/>
    <cellStyle name="Normal 2 3 3 4 2 2 4 3" xfId="22756"/>
    <cellStyle name="Normal 2 3 3 4 2 2 5" xfId="9307"/>
    <cellStyle name="Normal 2 3 3 4 2 2 5 2" xfId="25603"/>
    <cellStyle name="Normal 2 3 3 4 2 2 6" xfId="17457"/>
    <cellStyle name="Normal 2 3 3 4 2 3" xfId="1866"/>
    <cellStyle name="Normal 2 3 3 4 2 3 2" xfId="4449"/>
    <cellStyle name="Normal 2 3 3 4 2 3 2 2" xfId="12595"/>
    <cellStyle name="Normal 2 3 3 4 2 3 2 2 2" xfId="28891"/>
    <cellStyle name="Normal 2 3 3 4 2 3 2 3" xfId="20745"/>
    <cellStyle name="Normal 2 3 3 4 2 3 3" xfId="7165"/>
    <cellStyle name="Normal 2 3 3 4 2 3 3 2" xfId="15311"/>
    <cellStyle name="Normal 2 3 3 4 2 3 3 2 2" xfId="31607"/>
    <cellStyle name="Normal 2 3 3 4 2 3 3 3" xfId="23461"/>
    <cellStyle name="Normal 2 3 3 4 2 3 4" xfId="10012"/>
    <cellStyle name="Normal 2 3 3 4 2 3 4 2" xfId="26308"/>
    <cellStyle name="Normal 2 3 3 4 2 3 5" xfId="18162"/>
    <cellStyle name="Normal 2 3 3 4 2 4" xfId="3231"/>
    <cellStyle name="Normal 2 3 3 4 2 4 2" xfId="11377"/>
    <cellStyle name="Normal 2 3 3 4 2 4 2 2" xfId="27673"/>
    <cellStyle name="Normal 2 3 3 4 2 4 3" xfId="19527"/>
    <cellStyle name="Normal 2 3 3 4 2 5" xfId="5755"/>
    <cellStyle name="Normal 2 3 3 4 2 5 2" xfId="13901"/>
    <cellStyle name="Normal 2 3 3 4 2 5 2 2" xfId="30197"/>
    <cellStyle name="Normal 2 3 3 4 2 5 3" xfId="22051"/>
    <cellStyle name="Normal 2 3 3 4 2 6" xfId="8602"/>
    <cellStyle name="Normal 2 3 3 4 2 6 2" xfId="24898"/>
    <cellStyle name="Normal 2 3 3 4 2 7" xfId="16752"/>
    <cellStyle name="Normal 2 3 3 4 3" xfId="817"/>
    <cellStyle name="Normal 2 3 3 4 3 2" xfId="2227"/>
    <cellStyle name="Normal 2 3 3 4 3 2 2" xfId="4762"/>
    <cellStyle name="Normal 2 3 3 4 3 2 2 2" xfId="12908"/>
    <cellStyle name="Normal 2 3 3 4 3 2 2 2 2" xfId="29204"/>
    <cellStyle name="Normal 2 3 3 4 3 2 2 3" xfId="21058"/>
    <cellStyle name="Normal 2 3 3 4 3 2 3" xfId="7526"/>
    <cellStyle name="Normal 2 3 3 4 3 2 3 2" xfId="15672"/>
    <cellStyle name="Normal 2 3 3 4 3 2 3 2 2" xfId="31968"/>
    <cellStyle name="Normal 2 3 3 4 3 2 3 3" xfId="23822"/>
    <cellStyle name="Normal 2 3 3 4 3 2 4" xfId="10373"/>
    <cellStyle name="Normal 2 3 3 4 3 2 4 2" xfId="26669"/>
    <cellStyle name="Normal 2 3 3 4 3 2 5" xfId="18523"/>
    <cellStyle name="Normal 2 3 3 4 3 3" xfId="3544"/>
    <cellStyle name="Normal 2 3 3 4 3 3 2" xfId="11690"/>
    <cellStyle name="Normal 2 3 3 4 3 3 2 2" xfId="27986"/>
    <cellStyle name="Normal 2 3 3 4 3 3 3" xfId="19840"/>
    <cellStyle name="Normal 2 3 3 4 3 4" xfId="6116"/>
    <cellStyle name="Normal 2 3 3 4 3 4 2" xfId="14262"/>
    <cellStyle name="Normal 2 3 3 4 3 4 2 2" xfId="30558"/>
    <cellStyle name="Normal 2 3 3 4 3 4 3" xfId="22412"/>
    <cellStyle name="Normal 2 3 3 4 3 5" xfId="8963"/>
    <cellStyle name="Normal 2 3 3 4 3 5 2" xfId="25259"/>
    <cellStyle name="Normal 2 3 3 4 3 6" xfId="17113"/>
    <cellStyle name="Normal 2 3 3 4 4" xfId="1522"/>
    <cellStyle name="Normal 2 3 3 4 4 2" xfId="4153"/>
    <cellStyle name="Normal 2 3 3 4 4 2 2" xfId="12299"/>
    <cellStyle name="Normal 2 3 3 4 4 2 2 2" xfId="28595"/>
    <cellStyle name="Normal 2 3 3 4 4 2 3" xfId="20449"/>
    <cellStyle name="Normal 2 3 3 4 4 3" xfId="6821"/>
    <cellStyle name="Normal 2 3 3 4 4 3 2" xfId="14967"/>
    <cellStyle name="Normal 2 3 3 4 4 3 2 2" xfId="31263"/>
    <cellStyle name="Normal 2 3 3 4 4 3 3" xfId="23117"/>
    <cellStyle name="Normal 2 3 3 4 4 4" xfId="9668"/>
    <cellStyle name="Normal 2 3 3 4 4 4 2" xfId="25964"/>
    <cellStyle name="Normal 2 3 3 4 4 5" xfId="17818"/>
    <cellStyle name="Normal 2 3 3 4 5" xfId="2935"/>
    <cellStyle name="Normal 2 3 3 4 5 2" xfId="11081"/>
    <cellStyle name="Normal 2 3 3 4 5 2 2" xfId="27377"/>
    <cellStyle name="Normal 2 3 3 4 5 3" xfId="19231"/>
    <cellStyle name="Normal 2 3 3 4 6" xfId="5411"/>
    <cellStyle name="Normal 2 3 3 4 6 2" xfId="13557"/>
    <cellStyle name="Normal 2 3 3 4 6 2 2" xfId="29853"/>
    <cellStyle name="Normal 2 3 3 4 6 3" xfId="21707"/>
    <cellStyle name="Normal 2 3 3 4 7" xfId="8258"/>
    <cellStyle name="Normal 2 3 3 4 7 2" xfId="24554"/>
    <cellStyle name="Normal 2 3 3 4 8" xfId="16408"/>
    <cellStyle name="Normal 2 3 3 5" xfId="198"/>
    <cellStyle name="Normal 2 3 3 5 2" xfId="542"/>
    <cellStyle name="Normal 2 3 3 5 2 2" xfId="1248"/>
    <cellStyle name="Normal 2 3 3 5 2 2 2" xfId="2658"/>
    <cellStyle name="Normal 2 3 3 5 2 2 2 2" xfId="5132"/>
    <cellStyle name="Normal 2 3 3 5 2 2 2 2 2" xfId="13278"/>
    <cellStyle name="Normal 2 3 3 5 2 2 2 2 2 2" xfId="29574"/>
    <cellStyle name="Normal 2 3 3 5 2 2 2 2 3" xfId="21428"/>
    <cellStyle name="Normal 2 3 3 5 2 2 2 3" xfId="7957"/>
    <cellStyle name="Normal 2 3 3 5 2 2 2 3 2" xfId="16103"/>
    <cellStyle name="Normal 2 3 3 5 2 2 2 3 2 2" xfId="32399"/>
    <cellStyle name="Normal 2 3 3 5 2 2 2 3 3" xfId="24253"/>
    <cellStyle name="Normal 2 3 3 5 2 2 2 4" xfId="10804"/>
    <cellStyle name="Normal 2 3 3 5 2 2 2 4 2" xfId="27100"/>
    <cellStyle name="Normal 2 3 3 5 2 2 2 5" xfId="18954"/>
    <cellStyle name="Normal 2 3 3 5 2 2 3" xfId="3914"/>
    <cellStyle name="Normal 2 3 3 5 2 2 3 2" xfId="12060"/>
    <cellStyle name="Normal 2 3 3 5 2 2 3 2 2" xfId="28356"/>
    <cellStyle name="Normal 2 3 3 5 2 2 3 3" xfId="20210"/>
    <cellStyle name="Normal 2 3 3 5 2 2 4" xfId="6547"/>
    <cellStyle name="Normal 2 3 3 5 2 2 4 2" xfId="14693"/>
    <cellStyle name="Normal 2 3 3 5 2 2 4 2 2" xfId="30989"/>
    <cellStyle name="Normal 2 3 3 5 2 2 4 3" xfId="22843"/>
    <cellStyle name="Normal 2 3 3 5 2 2 5" xfId="9394"/>
    <cellStyle name="Normal 2 3 3 5 2 2 5 2" xfId="25690"/>
    <cellStyle name="Normal 2 3 3 5 2 2 6" xfId="17544"/>
    <cellStyle name="Normal 2 3 3 5 2 3" xfId="1953"/>
    <cellStyle name="Normal 2 3 3 5 2 3 2" xfId="4523"/>
    <cellStyle name="Normal 2 3 3 5 2 3 2 2" xfId="12669"/>
    <cellStyle name="Normal 2 3 3 5 2 3 2 2 2" xfId="28965"/>
    <cellStyle name="Normal 2 3 3 5 2 3 2 3" xfId="20819"/>
    <cellStyle name="Normal 2 3 3 5 2 3 3" xfId="7252"/>
    <cellStyle name="Normal 2 3 3 5 2 3 3 2" xfId="15398"/>
    <cellStyle name="Normal 2 3 3 5 2 3 3 2 2" xfId="31694"/>
    <cellStyle name="Normal 2 3 3 5 2 3 3 3" xfId="23548"/>
    <cellStyle name="Normal 2 3 3 5 2 3 4" xfId="10099"/>
    <cellStyle name="Normal 2 3 3 5 2 3 4 2" xfId="26395"/>
    <cellStyle name="Normal 2 3 3 5 2 3 5" xfId="18249"/>
    <cellStyle name="Normal 2 3 3 5 2 4" xfId="3305"/>
    <cellStyle name="Normal 2 3 3 5 2 4 2" xfId="11451"/>
    <cellStyle name="Normal 2 3 3 5 2 4 2 2" xfId="27747"/>
    <cellStyle name="Normal 2 3 3 5 2 4 3" xfId="19601"/>
    <cellStyle name="Normal 2 3 3 5 2 5" xfId="5842"/>
    <cellStyle name="Normal 2 3 3 5 2 5 2" xfId="13988"/>
    <cellStyle name="Normal 2 3 3 5 2 5 2 2" xfId="30284"/>
    <cellStyle name="Normal 2 3 3 5 2 5 3" xfId="22138"/>
    <cellStyle name="Normal 2 3 3 5 2 6" xfId="8689"/>
    <cellStyle name="Normal 2 3 3 5 2 6 2" xfId="24985"/>
    <cellStyle name="Normal 2 3 3 5 2 7" xfId="16839"/>
    <cellStyle name="Normal 2 3 3 5 3" xfId="904"/>
    <cellStyle name="Normal 2 3 3 5 3 2" xfId="2314"/>
    <cellStyle name="Normal 2 3 3 5 3 2 2" xfId="4836"/>
    <cellStyle name="Normal 2 3 3 5 3 2 2 2" xfId="12982"/>
    <cellStyle name="Normal 2 3 3 5 3 2 2 2 2" xfId="29278"/>
    <cellStyle name="Normal 2 3 3 5 3 2 2 3" xfId="21132"/>
    <cellStyle name="Normal 2 3 3 5 3 2 3" xfId="7613"/>
    <cellStyle name="Normal 2 3 3 5 3 2 3 2" xfId="15759"/>
    <cellStyle name="Normal 2 3 3 5 3 2 3 2 2" xfId="32055"/>
    <cellStyle name="Normal 2 3 3 5 3 2 3 3" xfId="23909"/>
    <cellStyle name="Normal 2 3 3 5 3 2 4" xfId="10460"/>
    <cellStyle name="Normal 2 3 3 5 3 2 4 2" xfId="26756"/>
    <cellStyle name="Normal 2 3 3 5 3 2 5" xfId="18610"/>
    <cellStyle name="Normal 2 3 3 5 3 3" xfId="3618"/>
    <cellStyle name="Normal 2 3 3 5 3 3 2" xfId="11764"/>
    <cellStyle name="Normal 2 3 3 5 3 3 2 2" xfId="28060"/>
    <cellStyle name="Normal 2 3 3 5 3 3 3" xfId="19914"/>
    <cellStyle name="Normal 2 3 3 5 3 4" xfId="6203"/>
    <cellStyle name="Normal 2 3 3 5 3 4 2" xfId="14349"/>
    <cellStyle name="Normal 2 3 3 5 3 4 2 2" xfId="30645"/>
    <cellStyle name="Normal 2 3 3 5 3 4 3" xfId="22499"/>
    <cellStyle name="Normal 2 3 3 5 3 5" xfId="9050"/>
    <cellStyle name="Normal 2 3 3 5 3 5 2" xfId="25346"/>
    <cellStyle name="Normal 2 3 3 5 3 6" xfId="17200"/>
    <cellStyle name="Normal 2 3 3 5 4" xfId="1609"/>
    <cellStyle name="Normal 2 3 3 5 4 2" xfId="4227"/>
    <cellStyle name="Normal 2 3 3 5 4 2 2" xfId="12373"/>
    <cellStyle name="Normal 2 3 3 5 4 2 2 2" xfId="28669"/>
    <cellStyle name="Normal 2 3 3 5 4 2 3" xfId="20523"/>
    <cellStyle name="Normal 2 3 3 5 4 3" xfId="6908"/>
    <cellStyle name="Normal 2 3 3 5 4 3 2" xfId="15054"/>
    <cellStyle name="Normal 2 3 3 5 4 3 2 2" xfId="31350"/>
    <cellStyle name="Normal 2 3 3 5 4 3 3" xfId="23204"/>
    <cellStyle name="Normal 2 3 3 5 4 4" xfId="9755"/>
    <cellStyle name="Normal 2 3 3 5 4 4 2" xfId="26051"/>
    <cellStyle name="Normal 2 3 3 5 4 5" xfId="17905"/>
    <cellStyle name="Normal 2 3 3 5 5" xfId="3009"/>
    <cellStyle name="Normal 2 3 3 5 5 2" xfId="11155"/>
    <cellStyle name="Normal 2 3 3 5 5 2 2" xfId="27451"/>
    <cellStyle name="Normal 2 3 3 5 5 3" xfId="19305"/>
    <cellStyle name="Normal 2 3 3 5 6" xfId="5498"/>
    <cellStyle name="Normal 2 3 3 5 6 2" xfId="13644"/>
    <cellStyle name="Normal 2 3 3 5 6 2 2" xfId="29940"/>
    <cellStyle name="Normal 2 3 3 5 6 3" xfId="21794"/>
    <cellStyle name="Normal 2 3 3 5 7" xfId="8345"/>
    <cellStyle name="Normal 2 3 3 5 7 2" xfId="24641"/>
    <cellStyle name="Normal 2 3 3 5 8" xfId="16495"/>
    <cellStyle name="Normal 2 3 3 6" xfId="275"/>
    <cellStyle name="Normal 2 3 3 6 2" xfId="619"/>
    <cellStyle name="Normal 2 3 3 6 2 2" xfId="1325"/>
    <cellStyle name="Normal 2 3 3 6 2 2 2" xfId="2735"/>
    <cellStyle name="Normal 2 3 3 6 2 2 2 2" xfId="5206"/>
    <cellStyle name="Normal 2 3 3 6 2 2 2 2 2" xfId="13352"/>
    <cellStyle name="Normal 2 3 3 6 2 2 2 2 2 2" xfId="29648"/>
    <cellStyle name="Normal 2 3 3 6 2 2 2 2 3" xfId="21502"/>
    <cellStyle name="Normal 2 3 3 6 2 2 2 3" xfId="8034"/>
    <cellStyle name="Normal 2 3 3 6 2 2 2 3 2" xfId="16180"/>
    <cellStyle name="Normal 2 3 3 6 2 2 2 3 2 2" xfId="32476"/>
    <cellStyle name="Normal 2 3 3 6 2 2 2 3 3" xfId="24330"/>
    <cellStyle name="Normal 2 3 3 6 2 2 2 4" xfId="10881"/>
    <cellStyle name="Normal 2 3 3 6 2 2 2 4 2" xfId="27177"/>
    <cellStyle name="Normal 2 3 3 6 2 2 2 5" xfId="19031"/>
    <cellStyle name="Normal 2 3 3 6 2 2 3" xfId="3988"/>
    <cellStyle name="Normal 2 3 3 6 2 2 3 2" xfId="12134"/>
    <cellStyle name="Normal 2 3 3 6 2 2 3 2 2" xfId="28430"/>
    <cellStyle name="Normal 2 3 3 6 2 2 3 3" xfId="20284"/>
    <cellStyle name="Normal 2 3 3 6 2 2 4" xfId="6624"/>
    <cellStyle name="Normal 2 3 3 6 2 2 4 2" xfId="14770"/>
    <cellStyle name="Normal 2 3 3 6 2 2 4 2 2" xfId="31066"/>
    <cellStyle name="Normal 2 3 3 6 2 2 4 3" xfId="22920"/>
    <cellStyle name="Normal 2 3 3 6 2 2 5" xfId="9471"/>
    <cellStyle name="Normal 2 3 3 6 2 2 5 2" xfId="25767"/>
    <cellStyle name="Normal 2 3 3 6 2 2 6" xfId="17621"/>
    <cellStyle name="Normal 2 3 3 6 2 3" xfId="2030"/>
    <cellStyle name="Normal 2 3 3 6 2 3 2" xfId="4597"/>
    <cellStyle name="Normal 2 3 3 6 2 3 2 2" xfId="12743"/>
    <cellStyle name="Normal 2 3 3 6 2 3 2 2 2" xfId="29039"/>
    <cellStyle name="Normal 2 3 3 6 2 3 2 3" xfId="20893"/>
    <cellStyle name="Normal 2 3 3 6 2 3 3" xfId="7329"/>
    <cellStyle name="Normal 2 3 3 6 2 3 3 2" xfId="15475"/>
    <cellStyle name="Normal 2 3 3 6 2 3 3 2 2" xfId="31771"/>
    <cellStyle name="Normal 2 3 3 6 2 3 3 3" xfId="23625"/>
    <cellStyle name="Normal 2 3 3 6 2 3 4" xfId="10176"/>
    <cellStyle name="Normal 2 3 3 6 2 3 4 2" xfId="26472"/>
    <cellStyle name="Normal 2 3 3 6 2 3 5" xfId="18326"/>
    <cellStyle name="Normal 2 3 3 6 2 4" xfId="3379"/>
    <cellStyle name="Normal 2 3 3 6 2 4 2" xfId="11525"/>
    <cellStyle name="Normal 2 3 3 6 2 4 2 2" xfId="27821"/>
    <cellStyle name="Normal 2 3 3 6 2 4 3" xfId="19675"/>
    <cellStyle name="Normal 2 3 3 6 2 5" xfId="5919"/>
    <cellStyle name="Normal 2 3 3 6 2 5 2" xfId="14065"/>
    <cellStyle name="Normal 2 3 3 6 2 5 2 2" xfId="30361"/>
    <cellStyle name="Normal 2 3 3 6 2 5 3" xfId="22215"/>
    <cellStyle name="Normal 2 3 3 6 2 6" xfId="8766"/>
    <cellStyle name="Normal 2 3 3 6 2 6 2" xfId="25062"/>
    <cellStyle name="Normal 2 3 3 6 2 7" xfId="16916"/>
    <cellStyle name="Normal 2 3 3 6 3" xfId="981"/>
    <cellStyle name="Normal 2 3 3 6 3 2" xfId="2391"/>
    <cellStyle name="Normal 2 3 3 6 3 2 2" xfId="4910"/>
    <cellStyle name="Normal 2 3 3 6 3 2 2 2" xfId="13056"/>
    <cellStyle name="Normal 2 3 3 6 3 2 2 2 2" xfId="29352"/>
    <cellStyle name="Normal 2 3 3 6 3 2 2 3" xfId="21206"/>
    <cellStyle name="Normal 2 3 3 6 3 2 3" xfId="7690"/>
    <cellStyle name="Normal 2 3 3 6 3 2 3 2" xfId="15836"/>
    <cellStyle name="Normal 2 3 3 6 3 2 3 2 2" xfId="32132"/>
    <cellStyle name="Normal 2 3 3 6 3 2 3 3" xfId="23986"/>
    <cellStyle name="Normal 2 3 3 6 3 2 4" xfId="10537"/>
    <cellStyle name="Normal 2 3 3 6 3 2 4 2" xfId="26833"/>
    <cellStyle name="Normal 2 3 3 6 3 2 5" xfId="18687"/>
    <cellStyle name="Normal 2 3 3 6 3 3" xfId="3692"/>
    <cellStyle name="Normal 2 3 3 6 3 3 2" xfId="11838"/>
    <cellStyle name="Normal 2 3 3 6 3 3 2 2" xfId="28134"/>
    <cellStyle name="Normal 2 3 3 6 3 3 3" xfId="19988"/>
    <cellStyle name="Normal 2 3 3 6 3 4" xfId="6280"/>
    <cellStyle name="Normal 2 3 3 6 3 4 2" xfId="14426"/>
    <cellStyle name="Normal 2 3 3 6 3 4 2 2" xfId="30722"/>
    <cellStyle name="Normal 2 3 3 6 3 4 3" xfId="22576"/>
    <cellStyle name="Normal 2 3 3 6 3 5" xfId="9127"/>
    <cellStyle name="Normal 2 3 3 6 3 5 2" xfId="25423"/>
    <cellStyle name="Normal 2 3 3 6 3 6" xfId="17277"/>
    <cellStyle name="Normal 2 3 3 6 4" xfId="1686"/>
    <cellStyle name="Normal 2 3 3 6 4 2" xfId="4301"/>
    <cellStyle name="Normal 2 3 3 6 4 2 2" xfId="12447"/>
    <cellStyle name="Normal 2 3 3 6 4 2 2 2" xfId="28743"/>
    <cellStyle name="Normal 2 3 3 6 4 2 3" xfId="20597"/>
    <cellStyle name="Normal 2 3 3 6 4 3" xfId="6985"/>
    <cellStyle name="Normal 2 3 3 6 4 3 2" xfId="15131"/>
    <cellStyle name="Normal 2 3 3 6 4 3 2 2" xfId="31427"/>
    <cellStyle name="Normal 2 3 3 6 4 3 3" xfId="23281"/>
    <cellStyle name="Normal 2 3 3 6 4 4" xfId="9832"/>
    <cellStyle name="Normal 2 3 3 6 4 4 2" xfId="26128"/>
    <cellStyle name="Normal 2 3 3 6 4 5" xfId="17982"/>
    <cellStyle name="Normal 2 3 3 6 5" xfId="3083"/>
    <cellStyle name="Normal 2 3 3 6 5 2" xfId="11229"/>
    <cellStyle name="Normal 2 3 3 6 5 2 2" xfId="27525"/>
    <cellStyle name="Normal 2 3 3 6 5 3" xfId="19379"/>
    <cellStyle name="Normal 2 3 3 6 6" xfId="5575"/>
    <cellStyle name="Normal 2 3 3 6 6 2" xfId="13721"/>
    <cellStyle name="Normal 2 3 3 6 6 2 2" xfId="30017"/>
    <cellStyle name="Normal 2 3 3 6 6 3" xfId="21871"/>
    <cellStyle name="Normal 2 3 3 6 7" xfId="8422"/>
    <cellStyle name="Normal 2 3 3 6 7 2" xfId="24718"/>
    <cellStyle name="Normal 2 3 3 6 8" xfId="16572"/>
    <cellStyle name="Normal 2 3 3 7" xfId="365"/>
    <cellStyle name="Normal 2 3 3 7 2" xfId="1071"/>
    <cellStyle name="Normal 2 3 3 7 2 2" xfId="2481"/>
    <cellStyle name="Normal 2 3 3 7 2 2 2" xfId="4984"/>
    <cellStyle name="Normal 2 3 3 7 2 2 2 2" xfId="13130"/>
    <cellStyle name="Normal 2 3 3 7 2 2 2 2 2" xfId="29426"/>
    <cellStyle name="Normal 2 3 3 7 2 2 2 3" xfId="21280"/>
    <cellStyle name="Normal 2 3 3 7 2 2 3" xfId="7780"/>
    <cellStyle name="Normal 2 3 3 7 2 2 3 2" xfId="15926"/>
    <cellStyle name="Normal 2 3 3 7 2 2 3 2 2" xfId="32222"/>
    <cellStyle name="Normal 2 3 3 7 2 2 3 3" xfId="24076"/>
    <cellStyle name="Normal 2 3 3 7 2 2 4" xfId="10627"/>
    <cellStyle name="Normal 2 3 3 7 2 2 4 2" xfId="26923"/>
    <cellStyle name="Normal 2 3 3 7 2 2 5" xfId="18777"/>
    <cellStyle name="Normal 2 3 3 7 2 3" xfId="3766"/>
    <cellStyle name="Normal 2 3 3 7 2 3 2" xfId="11912"/>
    <cellStyle name="Normal 2 3 3 7 2 3 2 2" xfId="28208"/>
    <cellStyle name="Normal 2 3 3 7 2 3 3" xfId="20062"/>
    <cellStyle name="Normal 2 3 3 7 2 4" xfId="6370"/>
    <cellStyle name="Normal 2 3 3 7 2 4 2" xfId="14516"/>
    <cellStyle name="Normal 2 3 3 7 2 4 2 2" xfId="30812"/>
    <cellStyle name="Normal 2 3 3 7 2 4 3" xfId="22666"/>
    <cellStyle name="Normal 2 3 3 7 2 5" xfId="9217"/>
    <cellStyle name="Normal 2 3 3 7 2 5 2" xfId="25513"/>
    <cellStyle name="Normal 2 3 3 7 2 6" xfId="17367"/>
    <cellStyle name="Normal 2 3 3 7 3" xfId="1776"/>
    <cellStyle name="Normal 2 3 3 7 3 2" xfId="4375"/>
    <cellStyle name="Normal 2 3 3 7 3 2 2" xfId="12521"/>
    <cellStyle name="Normal 2 3 3 7 3 2 2 2" xfId="28817"/>
    <cellStyle name="Normal 2 3 3 7 3 2 3" xfId="20671"/>
    <cellStyle name="Normal 2 3 3 7 3 3" xfId="7075"/>
    <cellStyle name="Normal 2 3 3 7 3 3 2" xfId="15221"/>
    <cellStyle name="Normal 2 3 3 7 3 3 2 2" xfId="31517"/>
    <cellStyle name="Normal 2 3 3 7 3 3 3" xfId="23371"/>
    <cellStyle name="Normal 2 3 3 7 3 4" xfId="9922"/>
    <cellStyle name="Normal 2 3 3 7 3 4 2" xfId="26218"/>
    <cellStyle name="Normal 2 3 3 7 3 5" xfId="18072"/>
    <cellStyle name="Normal 2 3 3 7 4" xfId="3157"/>
    <cellStyle name="Normal 2 3 3 7 4 2" xfId="11303"/>
    <cellStyle name="Normal 2 3 3 7 4 2 2" xfId="27599"/>
    <cellStyle name="Normal 2 3 3 7 4 3" xfId="19453"/>
    <cellStyle name="Normal 2 3 3 7 5" xfId="5665"/>
    <cellStyle name="Normal 2 3 3 7 5 2" xfId="13811"/>
    <cellStyle name="Normal 2 3 3 7 5 2 2" xfId="30107"/>
    <cellStyle name="Normal 2 3 3 7 5 3" xfId="21961"/>
    <cellStyle name="Normal 2 3 3 7 6" xfId="8512"/>
    <cellStyle name="Normal 2 3 3 7 6 2" xfId="24808"/>
    <cellStyle name="Normal 2 3 3 7 7" xfId="16662"/>
    <cellStyle name="Normal 2 3 3 8" xfId="727"/>
    <cellStyle name="Normal 2 3 3 8 2" xfId="2137"/>
    <cellStyle name="Normal 2 3 3 8 2 2" xfId="4688"/>
    <cellStyle name="Normal 2 3 3 8 2 2 2" xfId="12834"/>
    <cellStyle name="Normal 2 3 3 8 2 2 2 2" xfId="29130"/>
    <cellStyle name="Normal 2 3 3 8 2 2 3" xfId="20984"/>
    <cellStyle name="Normal 2 3 3 8 2 3" xfId="7436"/>
    <cellStyle name="Normal 2 3 3 8 2 3 2" xfId="15582"/>
    <cellStyle name="Normal 2 3 3 8 2 3 2 2" xfId="31878"/>
    <cellStyle name="Normal 2 3 3 8 2 3 3" xfId="23732"/>
    <cellStyle name="Normal 2 3 3 8 2 4" xfId="10283"/>
    <cellStyle name="Normal 2 3 3 8 2 4 2" xfId="26579"/>
    <cellStyle name="Normal 2 3 3 8 2 5" xfId="18433"/>
    <cellStyle name="Normal 2 3 3 8 3" xfId="3470"/>
    <cellStyle name="Normal 2 3 3 8 3 2" xfId="11616"/>
    <cellStyle name="Normal 2 3 3 8 3 2 2" xfId="27912"/>
    <cellStyle name="Normal 2 3 3 8 3 3" xfId="19766"/>
    <cellStyle name="Normal 2 3 3 8 4" xfId="6026"/>
    <cellStyle name="Normal 2 3 3 8 4 2" xfId="14172"/>
    <cellStyle name="Normal 2 3 3 8 4 2 2" xfId="30468"/>
    <cellStyle name="Normal 2 3 3 8 4 3" xfId="22322"/>
    <cellStyle name="Normal 2 3 3 8 5" xfId="8873"/>
    <cellStyle name="Normal 2 3 3 8 5 2" xfId="25169"/>
    <cellStyle name="Normal 2 3 3 8 6" xfId="17023"/>
    <cellStyle name="Normal 2 3 3 9" xfId="1432"/>
    <cellStyle name="Normal 2 3 3 9 2" xfId="4079"/>
    <cellStyle name="Normal 2 3 3 9 2 2" xfId="12225"/>
    <cellStyle name="Normal 2 3 3 9 2 2 2" xfId="28521"/>
    <cellStyle name="Normal 2 3 3 9 2 3" xfId="20375"/>
    <cellStyle name="Normal 2 3 3 9 3" xfId="6731"/>
    <cellStyle name="Normal 2 3 3 9 3 2" xfId="14877"/>
    <cellStyle name="Normal 2 3 3 9 3 2 2" xfId="31173"/>
    <cellStyle name="Normal 2 3 3 9 3 3" xfId="23027"/>
    <cellStyle name="Normal 2 3 3 9 4" xfId="9578"/>
    <cellStyle name="Normal 2 3 3 9 4 2" xfId="25874"/>
    <cellStyle name="Normal 2 3 3 9 5" xfId="17728"/>
    <cellStyle name="Normal 2 3 4" xfId="32"/>
    <cellStyle name="Normal 2 3 4 10" xfId="5332"/>
    <cellStyle name="Normal 2 3 4 10 2" xfId="13478"/>
    <cellStyle name="Normal 2 3 4 10 2 2" xfId="29774"/>
    <cellStyle name="Normal 2 3 4 10 3" xfId="21628"/>
    <cellStyle name="Normal 2 3 4 11" xfId="8179"/>
    <cellStyle name="Normal 2 3 4 11 2" xfId="24475"/>
    <cellStyle name="Normal 2 3 4 12" xfId="16329"/>
    <cellStyle name="Normal 2 3 4 2" xfId="76"/>
    <cellStyle name="Normal 2 3 4 2 10" xfId="8223"/>
    <cellStyle name="Normal 2 3 4 2 10 2" xfId="24519"/>
    <cellStyle name="Normal 2 3 4 2 11" xfId="16373"/>
    <cellStyle name="Normal 2 3 4 2 2" xfId="166"/>
    <cellStyle name="Normal 2 3 4 2 2 2" xfId="510"/>
    <cellStyle name="Normal 2 3 4 2 2 2 2" xfId="1216"/>
    <cellStyle name="Normal 2 3 4 2 2 2 2 2" xfId="2626"/>
    <cellStyle name="Normal 2 3 4 2 2 2 2 2 2" xfId="5103"/>
    <cellStyle name="Normal 2 3 4 2 2 2 2 2 2 2" xfId="13249"/>
    <cellStyle name="Normal 2 3 4 2 2 2 2 2 2 2 2" xfId="29545"/>
    <cellStyle name="Normal 2 3 4 2 2 2 2 2 2 3" xfId="21399"/>
    <cellStyle name="Normal 2 3 4 2 2 2 2 2 3" xfId="7925"/>
    <cellStyle name="Normal 2 3 4 2 2 2 2 2 3 2" xfId="16071"/>
    <cellStyle name="Normal 2 3 4 2 2 2 2 2 3 2 2" xfId="32367"/>
    <cellStyle name="Normal 2 3 4 2 2 2 2 2 3 3" xfId="24221"/>
    <cellStyle name="Normal 2 3 4 2 2 2 2 2 4" xfId="10772"/>
    <cellStyle name="Normal 2 3 4 2 2 2 2 2 4 2" xfId="27068"/>
    <cellStyle name="Normal 2 3 4 2 2 2 2 2 5" xfId="18922"/>
    <cellStyle name="Normal 2 3 4 2 2 2 2 3" xfId="3885"/>
    <cellStyle name="Normal 2 3 4 2 2 2 2 3 2" xfId="12031"/>
    <cellStyle name="Normal 2 3 4 2 2 2 2 3 2 2" xfId="28327"/>
    <cellStyle name="Normal 2 3 4 2 2 2 2 3 3" xfId="20181"/>
    <cellStyle name="Normal 2 3 4 2 2 2 2 4" xfId="6515"/>
    <cellStyle name="Normal 2 3 4 2 2 2 2 4 2" xfId="14661"/>
    <cellStyle name="Normal 2 3 4 2 2 2 2 4 2 2" xfId="30957"/>
    <cellStyle name="Normal 2 3 4 2 2 2 2 4 3" xfId="22811"/>
    <cellStyle name="Normal 2 3 4 2 2 2 2 5" xfId="9362"/>
    <cellStyle name="Normal 2 3 4 2 2 2 2 5 2" xfId="25658"/>
    <cellStyle name="Normal 2 3 4 2 2 2 2 6" xfId="17512"/>
    <cellStyle name="Normal 2 3 4 2 2 2 3" xfId="1921"/>
    <cellStyle name="Normal 2 3 4 2 2 2 3 2" xfId="4494"/>
    <cellStyle name="Normal 2 3 4 2 2 2 3 2 2" xfId="12640"/>
    <cellStyle name="Normal 2 3 4 2 2 2 3 2 2 2" xfId="28936"/>
    <cellStyle name="Normal 2 3 4 2 2 2 3 2 3" xfId="20790"/>
    <cellStyle name="Normal 2 3 4 2 2 2 3 3" xfId="7220"/>
    <cellStyle name="Normal 2 3 4 2 2 2 3 3 2" xfId="15366"/>
    <cellStyle name="Normal 2 3 4 2 2 2 3 3 2 2" xfId="31662"/>
    <cellStyle name="Normal 2 3 4 2 2 2 3 3 3" xfId="23516"/>
    <cellStyle name="Normal 2 3 4 2 2 2 3 4" xfId="10067"/>
    <cellStyle name="Normal 2 3 4 2 2 2 3 4 2" xfId="26363"/>
    <cellStyle name="Normal 2 3 4 2 2 2 3 5" xfId="18217"/>
    <cellStyle name="Normal 2 3 4 2 2 2 4" xfId="3276"/>
    <cellStyle name="Normal 2 3 4 2 2 2 4 2" xfId="11422"/>
    <cellStyle name="Normal 2 3 4 2 2 2 4 2 2" xfId="27718"/>
    <cellStyle name="Normal 2 3 4 2 2 2 4 3" xfId="19572"/>
    <cellStyle name="Normal 2 3 4 2 2 2 5" xfId="5810"/>
    <cellStyle name="Normal 2 3 4 2 2 2 5 2" xfId="13956"/>
    <cellStyle name="Normal 2 3 4 2 2 2 5 2 2" xfId="30252"/>
    <cellStyle name="Normal 2 3 4 2 2 2 5 3" xfId="22106"/>
    <cellStyle name="Normal 2 3 4 2 2 2 6" xfId="8657"/>
    <cellStyle name="Normal 2 3 4 2 2 2 6 2" xfId="24953"/>
    <cellStyle name="Normal 2 3 4 2 2 2 7" xfId="16807"/>
    <cellStyle name="Normal 2 3 4 2 2 3" xfId="872"/>
    <cellStyle name="Normal 2 3 4 2 2 3 2" xfId="2282"/>
    <cellStyle name="Normal 2 3 4 2 2 3 2 2" xfId="4807"/>
    <cellStyle name="Normal 2 3 4 2 2 3 2 2 2" xfId="12953"/>
    <cellStyle name="Normal 2 3 4 2 2 3 2 2 2 2" xfId="29249"/>
    <cellStyle name="Normal 2 3 4 2 2 3 2 2 3" xfId="21103"/>
    <cellStyle name="Normal 2 3 4 2 2 3 2 3" xfId="7581"/>
    <cellStyle name="Normal 2 3 4 2 2 3 2 3 2" xfId="15727"/>
    <cellStyle name="Normal 2 3 4 2 2 3 2 3 2 2" xfId="32023"/>
    <cellStyle name="Normal 2 3 4 2 2 3 2 3 3" xfId="23877"/>
    <cellStyle name="Normal 2 3 4 2 2 3 2 4" xfId="10428"/>
    <cellStyle name="Normal 2 3 4 2 2 3 2 4 2" xfId="26724"/>
    <cellStyle name="Normal 2 3 4 2 2 3 2 5" xfId="18578"/>
    <cellStyle name="Normal 2 3 4 2 2 3 3" xfId="3589"/>
    <cellStyle name="Normal 2 3 4 2 2 3 3 2" xfId="11735"/>
    <cellStyle name="Normal 2 3 4 2 2 3 3 2 2" xfId="28031"/>
    <cellStyle name="Normal 2 3 4 2 2 3 3 3" xfId="19885"/>
    <cellStyle name="Normal 2 3 4 2 2 3 4" xfId="6171"/>
    <cellStyle name="Normal 2 3 4 2 2 3 4 2" xfId="14317"/>
    <cellStyle name="Normal 2 3 4 2 2 3 4 2 2" xfId="30613"/>
    <cellStyle name="Normal 2 3 4 2 2 3 4 3" xfId="22467"/>
    <cellStyle name="Normal 2 3 4 2 2 3 5" xfId="9018"/>
    <cellStyle name="Normal 2 3 4 2 2 3 5 2" xfId="25314"/>
    <cellStyle name="Normal 2 3 4 2 2 3 6" xfId="17168"/>
    <cellStyle name="Normal 2 3 4 2 2 4" xfId="1577"/>
    <cellStyle name="Normal 2 3 4 2 2 4 2" xfId="4198"/>
    <cellStyle name="Normal 2 3 4 2 2 4 2 2" xfId="12344"/>
    <cellStyle name="Normal 2 3 4 2 2 4 2 2 2" xfId="28640"/>
    <cellStyle name="Normal 2 3 4 2 2 4 2 3" xfId="20494"/>
    <cellStyle name="Normal 2 3 4 2 2 4 3" xfId="6876"/>
    <cellStyle name="Normal 2 3 4 2 2 4 3 2" xfId="15022"/>
    <cellStyle name="Normal 2 3 4 2 2 4 3 2 2" xfId="31318"/>
    <cellStyle name="Normal 2 3 4 2 2 4 3 3" xfId="23172"/>
    <cellStyle name="Normal 2 3 4 2 2 4 4" xfId="9723"/>
    <cellStyle name="Normal 2 3 4 2 2 4 4 2" xfId="26019"/>
    <cellStyle name="Normal 2 3 4 2 2 4 5" xfId="17873"/>
    <cellStyle name="Normal 2 3 4 2 2 5" xfId="2980"/>
    <cellStyle name="Normal 2 3 4 2 2 5 2" xfId="11126"/>
    <cellStyle name="Normal 2 3 4 2 2 5 2 2" xfId="27422"/>
    <cellStyle name="Normal 2 3 4 2 2 5 3" xfId="19276"/>
    <cellStyle name="Normal 2 3 4 2 2 6" xfId="5466"/>
    <cellStyle name="Normal 2 3 4 2 2 6 2" xfId="13612"/>
    <cellStyle name="Normal 2 3 4 2 2 6 2 2" xfId="29908"/>
    <cellStyle name="Normal 2 3 4 2 2 6 3" xfId="21762"/>
    <cellStyle name="Normal 2 3 4 2 2 7" xfId="8313"/>
    <cellStyle name="Normal 2 3 4 2 2 7 2" xfId="24609"/>
    <cellStyle name="Normal 2 3 4 2 2 8" xfId="16463"/>
    <cellStyle name="Normal 2 3 4 2 3" xfId="243"/>
    <cellStyle name="Normal 2 3 4 2 3 2" xfId="587"/>
    <cellStyle name="Normal 2 3 4 2 3 2 2" xfId="1293"/>
    <cellStyle name="Normal 2 3 4 2 3 2 2 2" xfId="2703"/>
    <cellStyle name="Normal 2 3 4 2 3 2 2 2 2" xfId="5177"/>
    <cellStyle name="Normal 2 3 4 2 3 2 2 2 2 2" xfId="13323"/>
    <cellStyle name="Normal 2 3 4 2 3 2 2 2 2 2 2" xfId="29619"/>
    <cellStyle name="Normal 2 3 4 2 3 2 2 2 2 3" xfId="21473"/>
    <cellStyle name="Normal 2 3 4 2 3 2 2 2 3" xfId="8002"/>
    <cellStyle name="Normal 2 3 4 2 3 2 2 2 3 2" xfId="16148"/>
    <cellStyle name="Normal 2 3 4 2 3 2 2 2 3 2 2" xfId="32444"/>
    <cellStyle name="Normal 2 3 4 2 3 2 2 2 3 3" xfId="24298"/>
    <cellStyle name="Normal 2 3 4 2 3 2 2 2 4" xfId="10849"/>
    <cellStyle name="Normal 2 3 4 2 3 2 2 2 4 2" xfId="27145"/>
    <cellStyle name="Normal 2 3 4 2 3 2 2 2 5" xfId="18999"/>
    <cellStyle name="Normal 2 3 4 2 3 2 2 3" xfId="3959"/>
    <cellStyle name="Normal 2 3 4 2 3 2 2 3 2" xfId="12105"/>
    <cellStyle name="Normal 2 3 4 2 3 2 2 3 2 2" xfId="28401"/>
    <cellStyle name="Normal 2 3 4 2 3 2 2 3 3" xfId="20255"/>
    <cellStyle name="Normal 2 3 4 2 3 2 2 4" xfId="6592"/>
    <cellStyle name="Normal 2 3 4 2 3 2 2 4 2" xfId="14738"/>
    <cellStyle name="Normal 2 3 4 2 3 2 2 4 2 2" xfId="31034"/>
    <cellStyle name="Normal 2 3 4 2 3 2 2 4 3" xfId="22888"/>
    <cellStyle name="Normal 2 3 4 2 3 2 2 5" xfId="9439"/>
    <cellStyle name="Normal 2 3 4 2 3 2 2 5 2" xfId="25735"/>
    <cellStyle name="Normal 2 3 4 2 3 2 2 6" xfId="17589"/>
    <cellStyle name="Normal 2 3 4 2 3 2 3" xfId="1998"/>
    <cellStyle name="Normal 2 3 4 2 3 2 3 2" xfId="4568"/>
    <cellStyle name="Normal 2 3 4 2 3 2 3 2 2" xfId="12714"/>
    <cellStyle name="Normal 2 3 4 2 3 2 3 2 2 2" xfId="29010"/>
    <cellStyle name="Normal 2 3 4 2 3 2 3 2 3" xfId="20864"/>
    <cellStyle name="Normal 2 3 4 2 3 2 3 3" xfId="7297"/>
    <cellStyle name="Normal 2 3 4 2 3 2 3 3 2" xfId="15443"/>
    <cellStyle name="Normal 2 3 4 2 3 2 3 3 2 2" xfId="31739"/>
    <cellStyle name="Normal 2 3 4 2 3 2 3 3 3" xfId="23593"/>
    <cellStyle name="Normal 2 3 4 2 3 2 3 4" xfId="10144"/>
    <cellStyle name="Normal 2 3 4 2 3 2 3 4 2" xfId="26440"/>
    <cellStyle name="Normal 2 3 4 2 3 2 3 5" xfId="18294"/>
    <cellStyle name="Normal 2 3 4 2 3 2 4" xfId="3350"/>
    <cellStyle name="Normal 2 3 4 2 3 2 4 2" xfId="11496"/>
    <cellStyle name="Normal 2 3 4 2 3 2 4 2 2" xfId="27792"/>
    <cellStyle name="Normal 2 3 4 2 3 2 4 3" xfId="19646"/>
    <cellStyle name="Normal 2 3 4 2 3 2 5" xfId="5887"/>
    <cellStyle name="Normal 2 3 4 2 3 2 5 2" xfId="14033"/>
    <cellStyle name="Normal 2 3 4 2 3 2 5 2 2" xfId="30329"/>
    <cellStyle name="Normal 2 3 4 2 3 2 5 3" xfId="22183"/>
    <cellStyle name="Normal 2 3 4 2 3 2 6" xfId="8734"/>
    <cellStyle name="Normal 2 3 4 2 3 2 6 2" xfId="25030"/>
    <cellStyle name="Normal 2 3 4 2 3 2 7" xfId="16884"/>
    <cellStyle name="Normal 2 3 4 2 3 3" xfId="949"/>
    <cellStyle name="Normal 2 3 4 2 3 3 2" xfId="2359"/>
    <cellStyle name="Normal 2 3 4 2 3 3 2 2" xfId="4881"/>
    <cellStyle name="Normal 2 3 4 2 3 3 2 2 2" xfId="13027"/>
    <cellStyle name="Normal 2 3 4 2 3 3 2 2 2 2" xfId="29323"/>
    <cellStyle name="Normal 2 3 4 2 3 3 2 2 3" xfId="21177"/>
    <cellStyle name="Normal 2 3 4 2 3 3 2 3" xfId="7658"/>
    <cellStyle name="Normal 2 3 4 2 3 3 2 3 2" xfId="15804"/>
    <cellStyle name="Normal 2 3 4 2 3 3 2 3 2 2" xfId="32100"/>
    <cellStyle name="Normal 2 3 4 2 3 3 2 3 3" xfId="23954"/>
    <cellStyle name="Normal 2 3 4 2 3 3 2 4" xfId="10505"/>
    <cellStyle name="Normal 2 3 4 2 3 3 2 4 2" xfId="26801"/>
    <cellStyle name="Normal 2 3 4 2 3 3 2 5" xfId="18655"/>
    <cellStyle name="Normal 2 3 4 2 3 3 3" xfId="3663"/>
    <cellStyle name="Normal 2 3 4 2 3 3 3 2" xfId="11809"/>
    <cellStyle name="Normal 2 3 4 2 3 3 3 2 2" xfId="28105"/>
    <cellStyle name="Normal 2 3 4 2 3 3 3 3" xfId="19959"/>
    <cellStyle name="Normal 2 3 4 2 3 3 4" xfId="6248"/>
    <cellStyle name="Normal 2 3 4 2 3 3 4 2" xfId="14394"/>
    <cellStyle name="Normal 2 3 4 2 3 3 4 2 2" xfId="30690"/>
    <cellStyle name="Normal 2 3 4 2 3 3 4 3" xfId="22544"/>
    <cellStyle name="Normal 2 3 4 2 3 3 5" xfId="9095"/>
    <cellStyle name="Normal 2 3 4 2 3 3 5 2" xfId="25391"/>
    <cellStyle name="Normal 2 3 4 2 3 3 6" xfId="17245"/>
    <cellStyle name="Normal 2 3 4 2 3 4" xfId="1654"/>
    <cellStyle name="Normal 2 3 4 2 3 4 2" xfId="4272"/>
    <cellStyle name="Normal 2 3 4 2 3 4 2 2" xfId="12418"/>
    <cellStyle name="Normal 2 3 4 2 3 4 2 2 2" xfId="28714"/>
    <cellStyle name="Normal 2 3 4 2 3 4 2 3" xfId="20568"/>
    <cellStyle name="Normal 2 3 4 2 3 4 3" xfId="6953"/>
    <cellStyle name="Normal 2 3 4 2 3 4 3 2" xfId="15099"/>
    <cellStyle name="Normal 2 3 4 2 3 4 3 2 2" xfId="31395"/>
    <cellStyle name="Normal 2 3 4 2 3 4 3 3" xfId="23249"/>
    <cellStyle name="Normal 2 3 4 2 3 4 4" xfId="9800"/>
    <cellStyle name="Normal 2 3 4 2 3 4 4 2" xfId="26096"/>
    <cellStyle name="Normal 2 3 4 2 3 4 5" xfId="17950"/>
    <cellStyle name="Normal 2 3 4 2 3 5" xfId="3054"/>
    <cellStyle name="Normal 2 3 4 2 3 5 2" xfId="11200"/>
    <cellStyle name="Normal 2 3 4 2 3 5 2 2" xfId="27496"/>
    <cellStyle name="Normal 2 3 4 2 3 5 3" xfId="19350"/>
    <cellStyle name="Normal 2 3 4 2 3 6" xfId="5543"/>
    <cellStyle name="Normal 2 3 4 2 3 6 2" xfId="13689"/>
    <cellStyle name="Normal 2 3 4 2 3 6 2 2" xfId="29985"/>
    <cellStyle name="Normal 2 3 4 2 3 6 3" xfId="21839"/>
    <cellStyle name="Normal 2 3 4 2 3 7" xfId="8390"/>
    <cellStyle name="Normal 2 3 4 2 3 7 2" xfId="24686"/>
    <cellStyle name="Normal 2 3 4 2 3 8" xfId="16540"/>
    <cellStyle name="Normal 2 3 4 2 4" xfId="330"/>
    <cellStyle name="Normal 2 3 4 2 4 2" xfId="674"/>
    <cellStyle name="Normal 2 3 4 2 4 2 2" xfId="1380"/>
    <cellStyle name="Normal 2 3 4 2 4 2 2 2" xfId="2790"/>
    <cellStyle name="Normal 2 3 4 2 4 2 2 2 2" xfId="5251"/>
    <cellStyle name="Normal 2 3 4 2 4 2 2 2 2 2" xfId="13397"/>
    <cellStyle name="Normal 2 3 4 2 4 2 2 2 2 2 2" xfId="29693"/>
    <cellStyle name="Normal 2 3 4 2 4 2 2 2 2 3" xfId="21547"/>
    <cellStyle name="Normal 2 3 4 2 4 2 2 2 3" xfId="8089"/>
    <cellStyle name="Normal 2 3 4 2 4 2 2 2 3 2" xfId="16235"/>
    <cellStyle name="Normal 2 3 4 2 4 2 2 2 3 2 2" xfId="32531"/>
    <cellStyle name="Normal 2 3 4 2 4 2 2 2 3 3" xfId="24385"/>
    <cellStyle name="Normal 2 3 4 2 4 2 2 2 4" xfId="10936"/>
    <cellStyle name="Normal 2 3 4 2 4 2 2 2 4 2" xfId="27232"/>
    <cellStyle name="Normal 2 3 4 2 4 2 2 2 5" xfId="19086"/>
    <cellStyle name="Normal 2 3 4 2 4 2 2 3" xfId="4033"/>
    <cellStyle name="Normal 2 3 4 2 4 2 2 3 2" xfId="12179"/>
    <cellStyle name="Normal 2 3 4 2 4 2 2 3 2 2" xfId="28475"/>
    <cellStyle name="Normal 2 3 4 2 4 2 2 3 3" xfId="20329"/>
    <cellStyle name="Normal 2 3 4 2 4 2 2 4" xfId="6679"/>
    <cellStyle name="Normal 2 3 4 2 4 2 2 4 2" xfId="14825"/>
    <cellStyle name="Normal 2 3 4 2 4 2 2 4 2 2" xfId="31121"/>
    <cellStyle name="Normal 2 3 4 2 4 2 2 4 3" xfId="22975"/>
    <cellStyle name="Normal 2 3 4 2 4 2 2 5" xfId="9526"/>
    <cellStyle name="Normal 2 3 4 2 4 2 2 5 2" xfId="25822"/>
    <cellStyle name="Normal 2 3 4 2 4 2 2 6" xfId="17676"/>
    <cellStyle name="Normal 2 3 4 2 4 2 3" xfId="2085"/>
    <cellStyle name="Normal 2 3 4 2 4 2 3 2" xfId="4642"/>
    <cellStyle name="Normal 2 3 4 2 4 2 3 2 2" xfId="12788"/>
    <cellStyle name="Normal 2 3 4 2 4 2 3 2 2 2" xfId="29084"/>
    <cellStyle name="Normal 2 3 4 2 4 2 3 2 3" xfId="20938"/>
    <cellStyle name="Normal 2 3 4 2 4 2 3 3" xfId="7384"/>
    <cellStyle name="Normal 2 3 4 2 4 2 3 3 2" xfId="15530"/>
    <cellStyle name="Normal 2 3 4 2 4 2 3 3 2 2" xfId="31826"/>
    <cellStyle name="Normal 2 3 4 2 4 2 3 3 3" xfId="23680"/>
    <cellStyle name="Normal 2 3 4 2 4 2 3 4" xfId="10231"/>
    <cellStyle name="Normal 2 3 4 2 4 2 3 4 2" xfId="26527"/>
    <cellStyle name="Normal 2 3 4 2 4 2 3 5" xfId="18381"/>
    <cellStyle name="Normal 2 3 4 2 4 2 4" xfId="3424"/>
    <cellStyle name="Normal 2 3 4 2 4 2 4 2" xfId="11570"/>
    <cellStyle name="Normal 2 3 4 2 4 2 4 2 2" xfId="27866"/>
    <cellStyle name="Normal 2 3 4 2 4 2 4 3" xfId="19720"/>
    <cellStyle name="Normal 2 3 4 2 4 2 5" xfId="5974"/>
    <cellStyle name="Normal 2 3 4 2 4 2 5 2" xfId="14120"/>
    <cellStyle name="Normal 2 3 4 2 4 2 5 2 2" xfId="30416"/>
    <cellStyle name="Normal 2 3 4 2 4 2 5 3" xfId="22270"/>
    <cellStyle name="Normal 2 3 4 2 4 2 6" xfId="8821"/>
    <cellStyle name="Normal 2 3 4 2 4 2 6 2" xfId="25117"/>
    <cellStyle name="Normal 2 3 4 2 4 2 7" xfId="16971"/>
    <cellStyle name="Normal 2 3 4 2 4 3" xfId="1036"/>
    <cellStyle name="Normal 2 3 4 2 4 3 2" xfId="2446"/>
    <cellStyle name="Normal 2 3 4 2 4 3 2 2" xfId="4955"/>
    <cellStyle name="Normal 2 3 4 2 4 3 2 2 2" xfId="13101"/>
    <cellStyle name="Normal 2 3 4 2 4 3 2 2 2 2" xfId="29397"/>
    <cellStyle name="Normal 2 3 4 2 4 3 2 2 3" xfId="21251"/>
    <cellStyle name="Normal 2 3 4 2 4 3 2 3" xfId="7745"/>
    <cellStyle name="Normal 2 3 4 2 4 3 2 3 2" xfId="15891"/>
    <cellStyle name="Normal 2 3 4 2 4 3 2 3 2 2" xfId="32187"/>
    <cellStyle name="Normal 2 3 4 2 4 3 2 3 3" xfId="24041"/>
    <cellStyle name="Normal 2 3 4 2 4 3 2 4" xfId="10592"/>
    <cellStyle name="Normal 2 3 4 2 4 3 2 4 2" xfId="26888"/>
    <cellStyle name="Normal 2 3 4 2 4 3 2 5" xfId="18742"/>
    <cellStyle name="Normal 2 3 4 2 4 3 3" xfId="3737"/>
    <cellStyle name="Normal 2 3 4 2 4 3 3 2" xfId="11883"/>
    <cellStyle name="Normal 2 3 4 2 4 3 3 2 2" xfId="28179"/>
    <cellStyle name="Normal 2 3 4 2 4 3 3 3" xfId="20033"/>
    <cellStyle name="Normal 2 3 4 2 4 3 4" xfId="6335"/>
    <cellStyle name="Normal 2 3 4 2 4 3 4 2" xfId="14481"/>
    <cellStyle name="Normal 2 3 4 2 4 3 4 2 2" xfId="30777"/>
    <cellStyle name="Normal 2 3 4 2 4 3 4 3" xfId="22631"/>
    <cellStyle name="Normal 2 3 4 2 4 3 5" xfId="9182"/>
    <cellStyle name="Normal 2 3 4 2 4 3 5 2" xfId="25478"/>
    <cellStyle name="Normal 2 3 4 2 4 3 6" xfId="17332"/>
    <cellStyle name="Normal 2 3 4 2 4 4" xfId="1741"/>
    <cellStyle name="Normal 2 3 4 2 4 4 2" xfId="4346"/>
    <cellStyle name="Normal 2 3 4 2 4 4 2 2" xfId="12492"/>
    <cellStyle name="Normal 2 3 4 2 4 4 2 2 2" xfId="28788"/>
    <cellStyle name="Normal 2 3 4 2 4 4 2 3" xfId="20642"/>
    <cellStyle name="Normal 2 3 4 2 4 4 3" xfId="7040"/>
    <cellStyle name="Normal 2 3 4 2 4 4 3 2" xfId="15186"/>
    <cellStyle name="Normal 2 3 4 2 4 4 3 2 2" xfId="31482"/>
    <cellStyle name="Normal 2 3 4 2 4 4 3 3" xfId="23336"/>
    <cellStyle name="Normal 2 3 4 2 4 4 4" xfId="9887"/>
    <cellStyle name="Normal 2 3 4 2 4 4 4 2" xfId="26183"/>
    <cellStyle name="Normal 2 3 4 2 4 4 5" xfId="18037"/>
    <cellStyle name="Normal 2 3 4 2 4 5" xfId="3128"/>
    <cellStyle name="Normal 2 3 4 2 4 5 2" xfId="11274"/>
    <cellStyle name="Normal 2 3 4 2 4 5 2 2" xfId="27570"/>
    <cellStyle name="Normal 2 3 4 2 4 5 3" xfId="19424"/>
    <cellStyle name="Normal 2 3 4 2 4 6" xfId="5630"/>
    <cellStyle name="Normal 2 3 4 2 4 6 2" xfId="13776"/>
    <cellStyle name="Normal 2 3 4 2 4 6 2 2" xfId="30072"/>
    <cellStyle name="Normal 2 3 4 2 4 6 3" xfId="21926"/>
    <cellStyle name="Normal 2 3 4 2 4 7" xfId="8477"/>
    <cellStyle name="Normal 2 3 4 2 4 7 2" xfId="24773"/>
    <cellStyle name="Normal 2 3 4 2 4 8" xfId="16627"/>
    <cellStyle name="Normal 2 3 4 2 5" xfId="420"/>
    <cellStyle name="Normal 2 3 4 2 5 2" xfId="1126"/>
    <cellStyle name="Normal 2 3 4 2 5 2 2" xfId="2536"/>
    <cellStyle name="Normal 2 3 4 2 5 2 2 2" xfId="5029"/>
    <cellStyle name="Normal 2 3 4 2 5 2 2 2 2" xfId="13175"/>
    <cellStyle name="Normal 2 3 4 2 5 2 2 2 2 2" xfId="29471"/>
    <cellStyle name="Normal 2 3 4 2 5 2 2 2 3" xfId="21325"/>
    <cellStyle name="Normal 2 3 4 2 5 2 2 3" xfId="7835"/>
    <cellStyle name="Normal 2 3 4 2 5 2 2 3 2" xfId="15981"/>
    <cellStyle name="Normal 2 3 4 2 5 2 2 3 2 2" xfId="32277"/>
    <cellStyle name="Normal 2 3 4 2 5 2 2 3 3" xfId="24131"/>
    <cellStyle name="Normal 2 3 4 2 5 2 2 4" xfId="10682"/>
    <cellStyle name="Normal 2 3 4 2 5 2 2 4 2" xfId="26978"/>
    <cellStyle name="Normal 2 3 4 2 5 2 2 5" xfId="18832"/>
    <cellStyle name="Normal 2 3 4 2 5 2 3" xfId="3811"/>
    <cellStyle name="Normal 2 3 4 2 5 2 3 2" xfId="11957"/>
    <cellStyle name="Normal 2 3 4 2 5 2 3 2 2" xfId="28253"/>
    <cellStyle name="Normal 2 3 4 2 5 2 3 3" xfId="20107"/>
    <cellStyle name="Normal 2 3 4 2 5 2 4" xfId="6425"/>
    <cellStyle name="Normal 2 3 4 2 5 2 4 2" xfId="14571"/>
    <cellStyle name="Normal 2 3 4 2 5 2 4 2 2" xfId="30867"/>
    <cellStyle name="Normal 2 3 4 2 5 2 4 3" xfId="22721"/>
    <cellStyle name="Normal 2 3 4 2 5 2 5" xfId="9272"/>
    <cellStyle name="Normal 2 3 4 2 5 2 5 2" xfId="25568"/>
    <cellStyle name="Normal 2 3 4 2 5 2 6" xfId="17422"/>
    <cellStyle name="Normal 2 3 4 2 5 3" xfId="1831"/>
    <cellStyle name="Normal 2 3 4 2 5 3 2" xfId="4420"/>
    <cellStyle name="Normal 2 3 4 2 5 3 2 2" xfId="12566"/>
    <cellStyle name="Normal 2 3 4 2 5 3 2 2 2" xfId="28862"/>
    <cellStyle name="Normal 2 3 4 2 5 3 2 3" xfId="20716"/>
    <cellStyle name="Normal 2 3 4 2 5 3 3" xfId="7130"/>
    <cellStyle name="Normal 2 3 4 2 5 3 3 2" xfId="15276"/>
    <cellStyle name="Normal 2 3 4 2 5 3 3 2 2" xfId="31572"/>
    <cellStyle name="Normal 2 3 4 2 5 3 3 3" xfId="23426"/>
    <cellStyle name="Normal 2 3 4 2 5 3 4" xfId="9977"/>
    <cellStyle name="Normal 2 3 4 2 5 3 4 2" xfId="26273"/>
    <cellStyle name="Normal 2 3 4 2 5 3 5" xfId="18127"/>
    <cellStyle name="Normal 2 3 4 2 5 4" xfId="3202"/>
    <cellStyle name="Normal 2 3 4 2 5 4 2" xfId="11348"/>
    <cellStyle name="Normal 2 3 4 2 5 4 2 2" xfId="27644"/>
    <cellStyle name="Normal 2 3 4 2 5 4 3" xfId="19498"/>
    <cellStyle name="Normal 2 3 4 2 5 5" xfId="5720"/>
    <cellStyle name="Normal 2 3 4 2 5 5 2" xfId="13866"/>
    <cellStyle name="Normal 2 3 4 2 5 5 2 2" xfId="30162"/>
    <cellStyle name="Normal 2 3 4 2 5 5 3" xfId="22016"/>
    <cellStyle name="Normal 2 3 4 2 5 6" xfId="8567"/>
    <cellStyle name="Normal 2 3 4 2 5 6 2" xfId="24863"/>
    <cellStyle name="Normal 2 3 4 2 5 7" xfId="16717"/>
    <cellStyle name="Normal 2 3 4 2 6" xfId="782"/>
    <cellStyle name="Normal 2 3 4 2 6 2" xfId="2192"/>
    <cellStyle name="Normal 2 3 4 2 6 2 2" xfId="4733"/>
    <cellStyle name="Normal 2 3 4 2 6 2 2 2" xfId="12879"/>
    <cellStyle name="Normal 2 3 4 2 6 2 2 2 2" xfId="29175"/>
    <cellStyle name="Normal 2 3 4 2 6 2 2 3" xfId="21029"/>
    <cellStyle name="Normal 2 3 4 2 6 2 3" xfId="7491"/>
    <cellStyle name="Normal 2 3 4 2 6 2 3 2" xfId="15637"/>
    <cellStyle name="Normal 2 3 4 2 6 2 3 2 2" xfId="31933"/>
    <cellStyle name="Normal 2 3 4 2 6 2 3 3" xfId="23787"/>
    <cellStyle name="Normal 2 3 4 2 6 2 4" xfId="10338"/>
    <cellStyle name="Normal 2 3 4 2 6 2 4 2" xfId="26634"/>
    <cellStyle name="Normal 2 3 4 2 6 2 5" xfId="18488"/>
    <cellStyle name="Normal 2 3 4 2 6 3" xfId="3515"/>
    <cellStyle name="Normal 2 3 4 2 6 3 2" xfId="11661"/>
    <cellStyle name="Normal 2 3 4 2 6 3 2 2" xfId="27957"/>
    <cellStyle name="Normal 2 3 4 2 6 3 3" xfId="19811"/>
    <cellStyle name="Normal 2 3 4 2 6 4" xfId="6081"/>
    <cellStyle name="Normal 2 3 4 2 6 4 2" xfId="14227"/>
    <cellStyle name="Normal 2 3 4 2 6 4 2 2" xfId="30523"/>
    <cellStyle name="Normal 2 3 4 2 6 4 3" xfId="22377"/>
    <cellStyle name="Normal 2 3 4 2 6 5" xfId="8928"/>
    <cellStyle name="Normal 2 3 4 2 6 5 2" xfId="25224"/>
    <cellStyle name="Normal 2 3 4 2 6 6" xfId="17078"/>
    <cellStyle name="Normal 2 3 4 2 7" xfId="1487"/>
    <cellStyle name="Normal 2 3 4 2 7 2" xfId="4124"/>
    <cellStyle name="Normal 2 3 4 2 7 2 2" xfId="12270"/>
    <cellStyle name="Normal 2 3 4 2 7 2 2 2" xfId="28566"/>
    <cellStyle name="Normal 2 3 4 2 7 2 3" xfId="20420"/>
    <cellStyle name="Normal 2 3 4 2 7 3" xfId="6786"/>
    <cellStyle name="Normal 2 3 4 2 7 3 2" xfId="14932"/>
    <cellStyle name="Normal 2 3 4 2 7 3 2 2" xfId="31228"/>
    <cellStyle name="Normal 2 3 4 2 7 3 3" xfId="23082"/>
    <cellStyle name="Normal 2 3 4 2 7 4" xfId="9633"/>
    <cellStyle name="Normal 2 3 4 2 7 4 2" xfId="25929"/>
    <cellStyle name="Normal 2 3 4 2 7 5" xfId="17783"/>
    <cellStyle name="Normal 2 3 4 2 8" xfId="2906"/>
    <cellStyle name="Normal 2 3 4 2 8 2" xfId="11052"/>
    <cellStyle name="Normal 2 3 4 2 8 2 2" xfId="27348"/>
    <cellStyle name="Normal 2 3 4 2 8 3" xfId="19202"/>
    <cellStyle name="Normal 2 3 4 2 9" xfId="5376"/>
    <cellStyle name="Normal 2 3 4 2 9 2" xfId="13522"/>
    <cellStyle name="Normal 2 3 4 2 9 2 2" xfId="29818"/>
    <cellStyle name="Normal 2 3 4 2 9 3" xfId="21672"/>
    <cellStyle name="Normal 2 3 4 3" xfId="122"/>
    <cellStyle name="Normal 2 3 4 3 2" xfId="466"/>
    <cellStyle name="Normal 2 3 4 3 2 2" xfId="1172"/>
    <cellStyle name="Normal 2 3 4 3 2 2 2" xfId="2582"/>
    <cellStyle name="Normal 2 3 4 3 2 2 2 2" xfId="5067"/>
    <cellStyle name="Normal 2 3 4 3 2 2 2 2 2" xfId="13213"/>
    <cellStyle name="Normal 2 3 4 3 2 2 2 2 2 2" xfId="29509"/>
    <cellStyle name="Normal 2 3 4 3 2 2 2 2 3" xfId="21363"/>
    <cellStyle name="Normal 2 3 4 3 2 2 2 3" xfId="7881"/>
    <cellStyle name="Normal 2 3 4 3 2 2 2 3 2" xfId="16027"/>
    <cellStyle name="Normal 2 3 4 3 2 2 2 3 2 2" xfId="32323"/>
    <cellStyle name="Normal 2 3 4 3 2 2 2 3 3" xfId="24177"/>
    <cellStyle name="Normal 2 3 4 3 2 2 2 4" xfId="10728"/>
    <cellStyle name="Normal 2 3 4 3 2 2 2 4 2" xfId="27024"/>
    <cellStyle name="Normal 2 3 4 3 2 2 2 5" xfId="18878"/>
    <cellStyle name="Normal 2 3 4 3 2 2 3" xfId="3849"/>
    <cellStyle name="Normal 2 3 4 3 2 2 3 2" xfId="11995"/>
    <cellStyle name="Normal 2 3 4 3 2 2 3 2 2" xfId="28291"/>
    <cellStyle name="Normal 2 3 4 3 2 2 3 3" xfId="20145"/>
    <cellStyle name="Normal 2 3 4 3 2 2 4" xfId="6471"/>
    <cellStyle name="Normal 2 3 4 3 2 2 4 2" xfId="14617"/>
    <cellStyle name="Normal 2 3 4 3 2 2 4 2 2" xfId="30913"/>
    <cellStyle name="Normal 2 3 4 3 2 2 4 3" xfId="22767"/>
    <cellStyle name="Normal 2 3 4 3 2 2 5" xfId="9318"/>
    <cellStyle name="Normal 2 3 4 3 2 2 5 2" xfId="25614"/>
    <cellStyle name="Normal 2 3 4 3 2 2 6" xfId="17468"/>
    <cellStyle name="Normal 2 3 4 3 2 3" xfId="1877"/>
    <cellStyle name="Normal 2 3 4 3 2 3 2" xfId="4458"/>
    <cellStyle name="Normal 2 3 4 3 2 3 2 2" xfId="12604"/>
    <cellStyle name="Normal 2 3 4 3 2 3 2 2 2" xfId="28900"/>
    <cellStyle name="Normal 2 3 4 3 2 3 2 3" xfId="20754"/>
    <cellStyle name="Normal 2 3 4 3 2 3 3" xfId="7176"/>
    <cellStyle name="Normal 2 3 4 3 2 3 3 2" xfId="15322"/>
    <cellStyle name="Normal 2 3 4 3 2 3 3 2 2" xfId="31618"/>
    <cellStyle name="Normal 2 3 4 3 2 3 3 3" xfId="23472"/>
    <cellStyle name="Normal 2 3 4 3 2 3 4" xfId="10023"/>
    <cellStyle name="Normal 2 3 4 3 2 3 4 2" xfId="26319"/>
    <cellStyle name="Normal 2 3 4 3 2 3 5" xfId="18173"/>
    <cellStyle name="Normal 2 3 4 3 2 4" xfId="3240"/>
    <cellStyle name="Normal 2 3 4 3 2 4 2" xfId="11386"/>
    <cellStyle name="Normal 2 3 4 3 2 4 2 2" xfId="27682"/>
    <cellStyle name="Normal 2 3 4 3 2 4 3" xfId="19536"/>
    <cellStyle name="Normal 2 3 4 3 2 5" xfId="5766"/>
    <cellStyle name="Normal 2 3 4 3 2 5 2" xfId="13912"/>
    <cellStyle name="Normal 2 3 4 3 2 5 2 2" xfId="30208"/>
    <cellStyle name="Normal 2 3 4 3 2 5 3" xfId="22062"/>
    <cellStyle name="Normal 2 3 4 3 2 6" xfId="8613"/>
    <cellStyle name="Normal 2 3 4 3 2 6 2" xfId="24909"/>
    <cellStyle name="Normal 2 3 4 3 2 7" xfId="16763"/>
    <cellStyle name="Normal 2 3 4 3 3" xfId="828"/>
    <cellStyle name="Normal 2 3 4 3 3 2" xfId="2238"/>
    <cellStyle name="Normal 2 3 4 3 3 2 2" xfId="4771"/>
    <cellStyle name="Normal 2 3 4 3 3 2 2 2" xfId="12917"/>
    <cellStyle name="Normal 2 3 4 3 3 2 2 2 2" xfId="29213"/>
    <cellStyle name="Normal 2 3 4 3 3 2 2 3" xfId="21067"/>
    <cellStyle name="Normal 2 3 4 3 3 2 3" xfId="7537"/>
    <cellStyle name="Normal 2 3 4 3 3 2 3 2" xfId="15683"/>
    <cellStyle name="Normal 2 3 4 3 3 2 3 2 2" xfId="31979"/>
    <cellStyle name="Normal 2 3 4 3 3 2 3 3" xfId="23833"/>
    <cellStyle name="Normal 2 3 4 3 3 2 4" xfId="10384"/>
    <cellStyle name="Normal 2 3 4 3 3 2 4 2" xfId="26680"/>
    <cellStyle name="Normal 2 3 4 3 3 2 5" xfId="18534"/>
    <cellStyle name="Normal 2 3 4 3 3 3" xfId="3553"/>
    <cellStyle name="Normal 2 3 4 3 3 3 2" xfId="11699"/>
    <cellStyle name="Normal 2 3 4 3 3 3 2 2" xfId="27995"/>
    <cellStyle name="Normal 2 3 4 3 3 3 3" xfId="19849"/>
    <cellStyle name="Normal 2 3 4 3 3 4" xfId="6127"/>
    <cellStyle name="Normal 2 3 4 3 3 4 2" xfId="14273"/>
    <cellStyle name="Normal 2 3 4 3 3 4 2 2" xfId="30569"/>
    <cellStyle name="Normal 2 3 4 3 3 4 3" xfId="22423"/>
    <cellStyle name="Normal 2 3 4 3 3 5" xfId="8974"/>
    <cellStyle name="Normal 2 3 4 3 3 5 2" xfId="25270"/>
    <cellStyle name="Normal 2 3 4 3 3 6" xfId="17124"/>
    <cellStyle name="Normal 2 3 4 3 4" xfId="1533"/>
    <cellStyle name="Normal 2 3 4 3 4 2" xfId="4162"/>
    <cellStyle name="Normal 2 3 4 3 4 2 2" xfId="12308"/>
    <cellStyle name="Normal 2 3 4 3 4 2 2 2" xfId="28604"/>
    <cellStyle name="Normal 2 3 4 3 4 2 3" xfId="20458"/>
    <cellStyle name="Normal 2 3 4 3 4 3" xfId="6832"/>
    <cellStyle name="Normal 2 3 4 3 4 3 2" xfId="14978"/>
    <cellStyle name="Normal 2 3 4 3 4 3 2 2" xfId="31274"/>
    <cellStyle name="Normal 2 3 4 3 4 3 3" xfId="23128"/>
    <cellStyle name="Normal 2 3 4 3 4 4" xfId="9679"/>
    <cellStyle name="Normal 2 3 4 3 4 4 2" xfId="25975"/>
    <cellStyle name="Normal 2 3 4 3 4 5" xfId="17829"/>
    <cellStyle name="Normal 2 3 4 3 5" xfId="2944"/>
    <cellStyle name="Normal 2 3 4 3 5 2" xfId="11090"/>
    <cellStyle name="Normal 2 3 4 3 5 2 2" xfId="27386"/>
    <cellStyle name="Normal 2 3 4 3 5 3" xfId="19240"/>
    <cellStyle name="Normal 2 3 4 3 6" xfId="5422"/>
    <cellStyle name="Normal 2 3 4 3 6 2" xfId="13568"/>
    <cellStyle name="Normal 2 3 4 3 6 2 2" xfId="29864"/>
    <cellStyle name="Normal 2 3 4 3 6 3" xfId="21718"/>
    <cellStyle name="Normal 2 3 4 3 7" xfId="8269"/>
    <cellStyle name="Normal 2 3 4 3 7 2" xfId="24565"/>
    <cellStyle name="Normal 2 3 4 3 8" xfId="16419"/>
    <cellStyle name="Normal 2 3 4 4" xfId="207"/>
    <cellStyle name="Normal 2 3 4 4 2" xfId="551"/>
    <cellStyle name="Normal 2 3 4 4 2 2" xfId="1257"/>
    <cellStyle name="Normal 2 3 4 4 2 2 2" xfId="2667"/>
    <cellStyle name="Normal 2 3 4 4 2 2 2 2" xfId="5141"/>
    <cellStyle name="Normal 2 3 4 4 2 2 2 2 2" xfId="13287"/>
    <cellStyle name="Normal 2 3 4 4 2 2 2 2 2 2" xfId="29583"/>
    <cellStyle name="Normal 2 3 4 4 2 2 2 2 3" xfId="21437"/>
    <cellStyle name="Normal 2 3 4 4 2 2 2 3" xfId="7966"/>
    <cellStyle name="Normal 2 3 4 4 2 2 2 3 2" xfId="16112"/>
    <cellStyle name="Normal 2 3 4 4 2 2 2 3 2 2" xfId="32408"/>
    <cellStyle name="Normal 2 3 4 4 2 2 2 3 3" xfId="24262"/>
    <cellStyle name="Normal 2 3 4 4 2 2 2 4" xfId="10813"/>
    <cellStyle name="Normal 2 3 4 4 2 2 2 4 2" xfId="27109"/>
    <cellStyle name="Normal 2 3 4 4 2 2 2 5" xfId="18963"/>
    <cellStyle name="Normal 2 3 4 4 2 2 3" xfId="3923"/>
    <cellStyle name="Normal 2 3 4 4 2 2 3 2" xfId="12069"/>
    <cellStyle name="Normal 2 3 4 4 2 2 3 2 2" xfId="28365"/>
    <cellStyle name="Normal 2 3 4 4 2 2 3 3" xfId="20219"/>
    <cellStyle name="Normal 2 3 4 4 2 2 4" xfId="6556"/>
    <cellStyle name="Normal 2 3 4 4 2 2 4 2" xfId="14702"/>
    <cellStyle name="Normal 2 3 4 4 2 2 4 2 2" xfId="30998"/>
    <cellStyle name="Normal 2 3 4 4 2 2 4 3" xfId="22852"/>
    <cellStyle name="Normal 2 3 4 4 2 2 5" xfId="9403"/>
    <cellStyle name="Normal 2 3 4 4 2 2 5 2" xfId="25699"/>
    <cellStyle name="Normal 2 3 4 4 2 2 6" xfId="17553"/>
    <cellStyle name="Normal 2 3 4 4 2 3" xfId="1962"/>
    <cellStyle name="Normal 2 3 4 4 2 3 2" xfId="4532"/>
    <cellStyle name="Normal 2 3 4 4 2 3 2 2" xfId="12678"/>
    <cellStyle name="Normal 2 3 4 4 2 3 2 2 2" xfId="28974"/>
    <cellStyle name="Normal 2 3 4 4 2 3 2 3" xfId="20828"/>
    <cellStyle name="Normal 2 3 4 4 2 3 3" xfId="7261"/>
    <cellStyle name="Normal 2 3 4 4 2 3 3 2" xfId="15407"/>
    <cellStyle name="Normal 2 3 4 4 2 3 3 2 2" xfId="31703"/>
    <cellStyle name="Normal 2 3 4 4 2 3 3 3" xfId="23557"/>
    <cellStyle name="Normal 2 3 4 4 2 3 4" xfId="10108"/>
    <cellStyle name="Normal 2 3 4 4 2 3 4 2" xfId="26404"/>
    <cellStyle name="Normal 2 3 4 4 2 3 5" xfId="18258"/>
    <cellStyle name="Normal 2 3 4 4 2 4" xfId="3314"/>
    <cellStyle name="Normal 2 3 4 4 2 4 2" xfId="11460"/>
    <cellStyle name="Normal 2 3 4 4 2 4 2 2" xfId="27756"/>
    <cellStyle name="Normal 2 3 4 4 2 4 3" xfId="19610"/>
    <cellStyle name="Normal 2 3 4 4 2 5" xfId="5851"/>
    <cellStyle name="Normal 2 3 4 4 2 5 2" xfId="13997"/>
    <cellStyle name="Normal 2 3 4 4 2 5 2 2" xfId="30293"/>
    <cellStyle name="Normal 2 3 4 4 2 5 3" xfId="22147"/>
    <cellStyle name="Normal 2 3 4 4 2 6" xfId="8698"/>
    <cellStyle name="Normal 2 3 4 4 2 6 2" xfId="24994"/>
    <cellStyle name="Normal 2 3 4 4 2 7" xfId="16848"/>
    <cellStyle name="Normal 2 3 4 4 3" xfId="913"/>
    <cellStyle name="Normal 2 3 4 4 3 2" xfId="2323"/>
    <cellStyle name="Normal 2 3 4 4 3 2 2" xfId="4845"/>
    <cellStyle name="Normal 2 3 4 4 3 2 2 2" xfId="12991"/>
    <cellStyle name="Normal 2 3 4 4 3 2 2 2 2" xfId="29287"/>
    <cellStyle name="Normal 2 3 4 4 3 2 2 3" xfId="21141"/>
    <cellStyle name="Normal 2 3 4 4 3 2 3" xfId="7622"/>
    <cellStyle name="Normal 2 3 4 4 3 2 3 2" xfId="15768"/>
    <cellStyle name="Normal 2 3 4 4 3 2 3 2 2" xfId="32064"/>
    <cellStyle name="Normal 2 3 4 4 3 2 3 3" xfId="23918"/>
    <cellStyle name="Normal 2 3 4 4 3 2 4" xfId="10469"/>
    <cellStyle name="Normal 2 3 4 4 3 2 4 2" xfId="26765"/>
    <cellStyle name="Normal 2 3 4 4 3 2 5" xfId="18619"/>
    <cellStyle name="Normal 2 3 4 4 3 3" xfId="3627"/>
    <cellStyle name="Normal 2 3 4 4 3 3 2" xfId="11773"/>
    <cellStyle name="Normal 2 3 4 4 3 3 2 2" xfId="28069"/>
    <cellStyle name="Normal 2 3 4 4 3 3 3" xfId="19923"/>
    <cellStyle name="Normal 2 3 4 4 3 4" xfId="6212"/>
    <cellStyle name="Normal 2 3 4 4 3 4 2" xfId="14358"/>
    <cellStyle name="Normal 2 3 4 4 3 4 2 2" xfId="30654"/>
    <cellStyle name="Normal 2 3 4 4 3 4 3" xfId="22508"/>
    <cellStyle name="Normal 2 3 4 4 3 5" xfId="9059"/>
    <cellStyle name="Normal 2 3 4 4 3 5 2" xfId="25355"/>
    <cellStyle name="Normal 2 3 4 4 3 6" xfId="17209"/>
    <cellStyle name="Normal 2 3 4 4 4" xfId="1618"/>
    <cellStyle name="Normal 2 3 4 4 4 2" xfId="4236"/>
    <cellStyle name="Normal 2 3 4 4 4 2 2" xfId="12382"/>
    <cellStyle name="Normal 2 3 4 4 4 2 2 2" xfId="28678"/>
    <cellStyle name="Normal 2 3 4 4 4 2 3" xfId="20532"/>
    <cellStyle name="Normal 2 3 4 4 4 3" xfId="6917"/>
    <cellStyle name="Normal 2 3 4 4 4 3 2" xfId="15063"/>
    <cellStyle name="Normal 2 3 4 4 4 3 2 2" xfId="31359"/>
    <cellStyle name="Normal 2 3 4 4 4 3 3" xfId="23213"/>
    <cellStyle name="Normal 2 3 4 4 4 4" xfId="9764"/>
    <cellStyle name="Normal 2 3 4 4 4 4 2" xfId="26060"/>
    <cellStyle name="Normal 2 3 4 4 4 5" xfId="17914"/>
    <cellStyle name="Normal 2 3 4 4 5" xfId="3018"/>
    <cellStyle name="Normal 2 3 4 4 5 2" xfId="11164"/>
    <cellStyle name="Normal 2 3 4 4 5 2 2" xfId="27460"/>
    <cellStyle name="Normal 2 3 4 4 5 3" xfId="19314"/>
    <cellStyle name="Normal 2 3 4 4 6" xfId="5507"/>
    <cellStyle name="Normal 2 3 4 4 6 2" xfId="13653"/>
    <cellStyle name="Normal 2 3 4 4 6 2 2" xfId="29949"/>
    <cellStyle name="Normal 2 3 4 4 6 3" xfId="21803"/>
    <cellStyle name="Normal 2 3 4 4 7" xfId="8354"/>
    <cellStyle name="Normal 2 3 4 4 7 2" xfId="24650"/>
    <cellStyle name="Normal 2 3 4 4 8" xfId="16504"/>
    <cellStyle name="Normal 2 3 4 5" xfId="286"/>
    <cellStyle name="Normal 2 3 4 5 2" xfId="630"/>
    <cellStyle name="Normal 2 3 4 5 2 2" xfId="1336"/>
    <cellStyle name="Normal 2 3 4 5 2 2 2" xfId="2746"/>
    <cellStyle name="Normal 2 3 4 5 2 2 2 2" xfId="5215"/>
    <cellStyle name="Normal 2 3 4 5 2 2 2 2 2" xfId="13361"/>
    <cellStyle name="Normal 2 3 4 5 2 2 2 2 2 2" xfId="29657"/>
    <cellStyle name="Normal 2 3 4 5 2 2 2 2 3" xfId="21511"/>
    <cellStyle name="Normal 2 3 4 5 2 2 2 3" xfId="8045"/>
    <cellStyle name="Normal 2 3 4 5 2 2 2 3 2" xfId="16191"/>
    <cellStyle name="Normal 2 3 4 5 2 2 2 3 2 2" xfId="32487"/>
    <cellStyle name="Normal 2 3 4 5 2 2 2 3 3" xfId="24341"/>
    <cellStyle name="Normal 2 3 4 5 2 2 2 4" xfId="10892"/>
    <cellStyle name="Normal 2 3 4 5 2 2 2 4 2" xfId="27188"/>
    <cellStyle name="Normal 2 3 4 5 2 2 2 5" xfId="19042"/>
    <cellStyle name="Normal 2 3 4 5 2 2 3" xfId="3997"/>
    <cellStyle name="Normal 2 3 4 5 2 2 3 2" xfId="12143"/>
    <cellStyle name="Normal 2 3 4 5 2 2 3 2 2" xfId="28439"/>
    <cellStyle name="Normal 2 3 4 5 2 2 3 3" xfId="20293"/>
    <cellStyle name="Normal 2 3 4 5 2 2 4" xfId="6635"/>
    <cellStyle name="Normal 2 3 4 5 2 2 4 2" xfId="14781"/>
    <cellStyle name="Normal 2 3 4 5 2 2 4 2 2" xfId="31077"/>
    <cellStyle name="Normal 2 3 4 5 2 2 4 3" xfId="22931"/>
    <cellStyle name="Normal 2 3 4 5 2 2 5" xfId="9482"/>
    <cellStyle name="Normal 2 3 4 5 2 2 5 2" xfId="25778"/>
    <cellStyle name="Normal 2 3 4 5 2 2 6" xfId="17632"/>
    <cellStyle name="Normal 2 3 4 5 2 3" xfId="2041"/>
    <cellStyle name="Normal 2 3 4 5 2 3 2" xfId="4606"/>
    <cellStyle name="Normal 2 3 4 5 2 3 2 2" xfId="12752"/>
    <cellStyle name="Normal 2 3 4 5 2 3 2 2 2" xfId="29048"/>
    <cellStyle name="Normal 2 3 4 5 2 3 2 3" xfId="20902"/>
    <cellStyle name="Normal 2 3 4 5 2 3 3" xfId="7340"/>
    <cellStyle name="Normal 2 3 4 5 2 3 3 2" xfId="15486"/>
    <cellStyle name="Normal 2 3 4 5 2 3 3 2 2" xfId="31782"/>
    <cellStyle name="Normal 2 3 4 5 2 3 3 3" xfId="23636"/>
    <cellStyle name="Normal 2 3 4 5 2 3 4" xfId="10187"/>
    <cellStyle name="Normal 2 3 4 5 2 3 4 2" xfId="26483"/>
    <cellStyle name="Normal 2 3 4 5 2 3 5" xfId="18337"/>
    <cellStyle name="Normal 2 3 4 5 2 4" xfId="3388"/>
    <cellStyle name="Normal 2 3 4 5 2 4 2" xfId="11534"/>
    <cellStyle name="Normal 2 3 4 5 2 4 2 2" xfId="27830"/>
    <cellStyle name="Normal 2 3 4 5 2 4 3" xfId="19684"/>
    <cellStyle name="Normal 2 3 4 5 2 5" xfId="5930"/>
    <cellStyle name="Normal 2 3 4 5 2 5 2" xfId="14076"/>
    <cellStyle name="Normal 2 3 4 5 2 5 2 2" xfId="30372"/>
    <cellStyle name="Normal 2 3 4 5 2 5 3" xfId="22226"/>
    <cellStyle name="Normal 2 3 4 5 2 6" xfId="8777"/>
    <cellStyle name="Normal 2 3 4 5 2 6 2" xfId="25073"/>
    <cellStyle name="Normal 2 3 4 5 2 7" xfId="16927"/>
    <cellStyle name="Normal 2 3 4 5 3" xfId="992"/>
    <cellStyle name="Normal 2 3 4 5 3 2" xfId="2402"/>
    <cellStyle name="Normal 2 3 4 5 3 2 2" xfId="4919"/>
    <cellStyle name="Normal 2 3 4 5 3 2 2 2" xfId="13065"/>
    <cellStyle name="Normal 2 3 4 5 3 2 2 2 2" xfId="29361"/>
    <cellStyle name="Normal 2 3 4 5 3 2 2 3" xfId="21215"/>
    <cellStyle name="Normal 2 3 4 5 3 2 3" xfId="7701"/>
    <cellStyle name="Normal 2 3 4 5 3 2 3 2" xfId="15847"/>
    <cellStyle name="Normal 2 3 4 5 3 2 3 2 2" xfId="32143"/>
    <cellStyle name="Normal 2 3 4 5 3 2 3 3" xfId="23997"/>
    <cellStyle name="Normal 2 3 4 5 3 2 4" xfId="10548"/>
    <cellStyle name="Normal 2 3 4 5 3 2 4 2" xfId="26844"/>
    <cellStyle name="Normal 2 3 4 5 3 2 5" xfId="18698"/>
    <cellStyle name="Normal 2 3 4 5 3 3" xfId="3701"/>
    <cellStyle name="Normal 2 3 4 5 3 3 2" xfId="11847"/>
    <cellStyle name="Normal 2 3 4 5 3 3 2 2" xfId="28143"/>
    <cellStyle name="Normal 2 3 4 5 3 3 3" xfId="19997"/>
    <cellStyle name="Normal 2 3 4 5 3 4" xfId="6291"/>
    <cellStyle name="Normal 2 3 4 5 3 4 2" xfId="14437"/>
    <cellStyle name="Normal 2 3 4 5 3 4 2 2" xfId="30733"/>
    <cellStyle name="Normal 2 3 4 5 3 4 3" xfId="22587"/>
    <cellStyle name="Normal 2 3 4 5 3 5" xfId="9138"/>
    <cellStyle name="Normal 2 3 4 5 3 5 2" xfId="25434"/>
    <cellStyle name="Normal 2 3 4 5 3 6" xfId="17288"/>
    <cellStyle name="Normal 2 3 4 5 4" xfId="1697"/>
    <cellStyle name="Normal 2 3 4 5 4 2" xfId="4310"/>
    <cellStyle name="Normal 2 3 4 5 4 2 2" xfId="12456"/>
    <cellStyle name="Normal 2 3 4 5 4 2 2 2" xfId="28752"/>
    <cellStyle name="Normal 2 3 4 5 4 2 3" xfId="20606"/>
    <cellStyle name="Normal 2 3 4 5 4 3" xfId="6996"/>
    <cellStyle name="Normal 2 3 4 5 4 3 2" xfId="15142"/>
    <cellStyle name="Normal 2 3 4 5 4 3 2 2" xfId="31438"/>
    <cellStyle name="Normal 2 3 4 5 4 3 3" xfId="23292"/>
    <cellStyle name="Normal 2 3 4 5 4 4" xfId="9843"/>
    <cellStyle name="Normal 2 3 4 5 4 4 2" xfId="26139"/>
    <cellStyle name="Normal 2 3 4 5 4 5" xfId="17993"/>
    <cellStyle name="Normal 2 3 4 5 5" xfId="3092"/>
    <cellStyle name="Normal 2 3 4 5 5 2" xfId="11238"/>
    <cellStyle name="Normal 2 3 4 5 5 2 2" xfId="27534"/>
    <cellStyle name="Normal 2 3 4 5 5 3" xfId="19388"/>
    <cellStyle name="Normal 2 3 4 5 6" xfId="5586"/>
    <cellStyle name="Normal 2 3 4 5 6 2" xfId="13732"/>
    <cellStyle name="Normal 2 3 4 5 6 2 2" xfId="30028"/>
    <cellStyle name="Normal 2 3 4 5 6 3" xfId="21882"/>
    <cellStyle name="Normal 2 3 4 5 7" xfId="8433"/>
    <cellStyle name="Normal 2 3 4 5 7 2" xfId="24729"/>
    <cellStyle name="Normal 2 3 4 5 8" xfId="16583"/>
    <cellStyle name="Normal 2 3 4 6" xfId="376"/>
    <cellStyle name="Normal 2 3 4 6 2" xfId="1082"/>
    <cellStyle name="Normal 2 3 4 6 2 2" xfId="2492"/>
    <cellStyle name="Normal 2 3 4 6 2 2 2" xfId="4993"/>
    <cellStyle name="Normal 2 3 4 6 2 2 2 2" xfId="13139"/>
    <cellStyle name="Normal 2 3 4 6 2 2 2 2 2" xfId="29435"/>
    <cellStyle name="Normal 2 3 4 6 2 2 2 3" xfId="21289"/>
    <cellStyle name="Normal 2 3 4 6 2 2 3" xfId="7791"/>
    <cellStyle name="Normal 2 3 4 6 2 2 3 2" xfId="15937"/>
    <cellStyle name="Normal 2 3 4 6 2 2 3 2 2" xfId="32233"/>
    <cellStyle name="Normal 2 3 4 6 2 2 3 3" xfId="24087"/>
    <cellStyle name="Normal 2 3 4 6 2 2 4" xfId="10638"/>
    <cellStyle name="Normal 2 3 4 6 2 2 4 2" xfId="26934"/>
    <cellStyle name="Normal 2 3 4 6 2 2 5" xfId="18788"/>
    <cellStyle name="Normal 2 3 4 6 2 3" xfId="3775"/>
    <cellStyle name="Normal 2 3 4 6 2 3 2" xfId="11921"/>
    <cellStyle name="Normal 2 3 4 6 2 3 2 2" xfId="28217"/>
    <cellStyle name="Normal 2 3 4 6 2 3 3" xfId="20071"/>
    <cellStyle name="Normal 2 3 4 6 2 4" xfId="6381"/>
    <cellStyle name="Normal 2 3 4 6 2 4 2" xfId="14527"/>
    <cellStyle name="Normal 2 3 4 6 2 4 2 2" xfId="30823"/>
    <cellStyle name="Normal 2 3 4 6 2 4 3" xfId="22677"/>
    <cellStyle name="Normal 2 3 4 6 2 5" xfId="9228"/>
    <cellStyle name="Normal 2 3 4 6 2 5 2" xfId="25524"/>
    <cellStyle name="Normal 2 3 4 6 2 6" xfId="17378"/>
    <cellStyle name="Normal 2 3 4 6 3" xfId="1787"/>
    <cellStyle name="Normal 2 3 4 6 3 2" xfId="4384"/>
    <cellStyle name="Normal 2 3 4 6 3 2 2" xfId="12530"/>
    <cellStyle name="Normal 2 3 4 6 3 2 2 2" xfId="28826"/>
    <cellStyle name="Normal 2 3 4 6 3 2 3" xfId="20680"/>
    <cellStyle name="Normal 2 3 4 6 3 3" xfId="7086"/>
    <cellStyle name="Normal 2 3 4 6 3 3 2" xfId="15232"/>
    <cellStyle name="Normal 2 3 4 6 3 3 2 2" xfId="31528"/>
    <cellStyle name="Normal 2 3 4 6 3 3 3" xfId="23382"/>
    <cellStyle name="Normal 2 3 4 6 3 4" xfId="9933"/>
    <cellStyle name="Normal 2 3 4 6 3 4 2" xfId="26229"/>
    <cellStyle name="Normal 2 3 4 6 3 5" xfId="18083"/>
    <cellStyle name="Normal 2 3 4 6 4" xfId="3166"/>
    <cellStyle name="Normal 2 3 4 6 4 2" xfId="11312"/>
    <cellStyle name="Normal 2 3 4 6 4 2 2" xfId="27608"/>
    <cellStyle name="Normal 2 3 4 6 4 3" xfId="19462"/>
    <cellStyle name="Normal 2 3 4 6 5" xfId="5676"/>
    <cellStyle name="Normal 2 3 4 6 5 2" xfId="13822"/>
    <cellStyle name="Normal 2 3 4 6 5 2 2" xfId="30118"/>
    <cellStyle name="Normal 2 3 4 6 5 3" xfId="21972"/>
    <cellStyle name="Normal 2 3 4 6 6" xfId="8523"/>
    <cellStyle name="Normal 2 3 4 6 6 2" xfId="24819"/>
    <cellStyle name="Normal 2 3 4 6 7" xfId="16673"/>
    <cellStyle name="Normal 2 3 4 7" xfId="738"/>
    <cellStyle name="Normal 2 3 4 7 2" xfId="2148"/>
    <cellStyle name="Normal 2 3 4 7 2 2" xfId="4697"/>
    <cellStyle name="Normal 2 3 4 7 2 2 2" xfId="12843"/>
    <cellStyle name="Normal 2 3 4 7 2 2 2 2" xfId="29139"/>
    <cellStyle name="Normal 2 3 4 7 2 2 3" xfId="20993"/>
    <cellStyle name="Normal 2 3 4 7 2 3" xfId="7447"/>
    <cellStyle name="Normal 2 3 4 7 2 3 2" xfId="15593"/>
    <cellStyle name="Normal 2 3 4 7 2 3 2 2" xfId="31889"/>
    <cellStyle name="Normal 2 3 4 7 2 3 3" xfId="23743"/>
    <cellStyle name="Normal 2 3 4 7 2 4" xfId="10294"/>
    <cellStyle name="Normal 2 3 4 7 2 4 2" xfId="26590"/>
    <cellStyle name="Normal 2 3 4 7 2 5" xfId="18444"/>
    <cellStyle name="Normal 2 3 4 7 3" xfId="3479"/>
    <cellStyle name="Normal 2 3 4 7 3 2" xfId="11625"/>
    <cellStyle name="Normal 2 3 4 7 3 2 2" xfId="27921"/>
    <cellStyle name="Normal 2 3 4 7 3 3" xfId="19775"/>
    <cellStyle name="Normal 2 3 4 7 4" xfId="6037"/>
    <cellStyle name="Normal 2 3 4 7 4 2" xfId="14183"/>
    <cellStyle name="Normal 2 3 4 7 4 2 2" xfId="30479"/>
    <cellStyle name="Normal 2 3 4 7 4 3" xfId="22333"/>
    <cellStyle name="Normal 2 3 4 7 5" xfId="8884"/>
    <cellStyle name="Normal 2 3 4 7 5 2" xfId="25180"/>
    <cellStyle name="Normal 2 3 4 7 6" xfId="17034"/>
    <cellStyle name="Normal 2 3 4 8" xfId="1443"/>
    <cellStyle name="Normal 2 3 4 8 2" xfId="4088"/>
    <cellStyle name="Normal 2 3 4 8 2 2" xfId="12234"/>
    <cellStyle name="Normal 2 3 4 8 2 2 2" xfId="28530"/>
    <cellStyle name="Normal 2 3 4 8 2 3" xfId="20384"/>
    <cellStyle name="Normal 2 3 4 8 3" xfId="6742"/>
    <cellStyle name="Normal 2 3 4 8 3 2" xfId="14888"/>
    <cellStyle name="Normal 2 3 4 8 3 2 2" xfId="31184"/>
    <cellStyle name="Normal 2 3 4 8 3 3" xfId="23038"/>
    <cellStyle name="Normal 2 3 4 8 4" xfId="9589"/>
    <cellStyle name="Normal 2 3 4 8 4 2" xfId="25885"/>
    <cellStyle name="Normal 2 3 4 8 5" xfId="17739"/>
    <cellStyle name="Normal 2 3 4 9" xfId="2870"/>
    <cellStyle name="Normal 2 3 4 9 2" xfId="11016"/>
    <cellStyle name="Normal 2 3 4 9 2 2" xfId="27312"/>
    <cellStyle name="Normal 2 3 4 9 3" xfId="19166"/>
    <cellStyle name="Normal 2 3 5" xfId="54"/>
    <cellStyle name="Normal 2 3 5 10" xfId="8201"/>
    <cellStyle name="Normal 2 3 5 10 2" xfId="24497"/>
    <cellStyle name="Normal 2 3 5 11" xfId="16351"/>
    <cellStyle name="Normal 2 3 5 2" xfId="144"/>
    <cellStyle name="Normal 2 3 5 2 2" xfId="488"/>
    <cellStyle name="Normal 2 3 5 2 2 2" xfId="1194"/>
    <cellStyle name="Normal 2 3 5 2 2 2 2" xfId="2604"/>
    <cellStyle name="Normal 2 3 5 2 2 2 2 2" xfId="5085"/>
    <cellStyle name="Normal 2 3 5 2 2 2 2 2 2" xfId="13231"/>
    <cellStyle name="Normal 2 3 5 2 2 2 2 2 2 2" xfId="29527"/>
    <cellStyle name="Normal 2 3 5 2 2 2 2 2 3" xfId="21381"/>
    <cellStyle name="Normal 2 3 5 2 2 2 2 3" xfId="7903"/>
    <cellStyle name="Normal 2 3 5 2 2 2 2 3 2" xfId="16049"/>
    <cellStyle name="Normal 2 3 5 2 2 2 2 3 2 2" xfId="32345"/>
    <cellStyle name="Normal 2 3 5 2 2 2 2 3 3" xfId="24199"/>
    <cellStyle name="Normal 2 3 5 2 2 2 2 4" xfId="10750"/>
    <cellStyle name="Normal 2 3 5 2 2 2 2 4 2" xfId="27046"/>
    <cellStyle name="Normal 2 3 5 2 2 2 2 5" xfId="18900"/>
    <cellStyle name="Normal 2 3 5 2 2 2 3" xfId="3867"/>
    <cellStyle name="Normal 2 3 5 2 2 2 3 2" xfId="12013"/>
    <cellStyle name="Normal 2 3 5 2 2 2 3 2 2" xfId="28309"/>
    <cellStyle name="Normal 2 3 5 2 2 2 3 3" xfId="20163"/>
    <cellStyle name="Normal 2 3 5 2 2 2 4" xfId="6493"/>
    <cellStyle name="Normal 2 3 5 2 2 2 4 2" xfId="14639"/>
    <cellStyle name="Normal 2 3 5 2 2 2 4 2 2" xfId="30935"/>
    <cellStyle name="Normal 2 3 5 2 2 2 4 3" xfId="22789"/>
    <cellStyle name="Normal 2 3 5 2 2 2 5" xfId="9340"/>
    <cellStyle name="Normal 2 3 5 2 2 2 5 2" xfId="25636"/>
    <cellStyle name="Normal 2 3 5 2 2 2 6" xfId="17490"/>
    <cellStyle name="Normal 2 3 5 2 2 3" xfId="1899"/>
    <cellStyle name="Normal 2 3 5 2 2 3 2" xfId="4476"/>
    <cellStyle name="Normal 2 3 5 2 2 3 2 2" xfId="12622"/>
    <cellStyle name="Normal 2 3 5 2 2 3 2 2 2" xfId="28918"/>
    <cellStyle name="Normal 2 3 5 2 2 3 2 3" xfId="20772"/>
    <cellStyle name="Normal 2 3 5 2 2 3 3" xfId="7198"/>
    <cellStyle name="Normal 2 3 5 2 2 3 3 2" xfId="15344"/>
    <cellStyle name="Normal 2 3 5 2 2 3 3 2 2" xfId="31640"/>
    <cellStyle name="Normal 2 3 5 2 2 3 3 3" xfId="23494"/>
    <cellStyle name="Normal 2 3 5 2 2 3 4" xfId="10045"/>
    <cellStyle name="Normal 2 3 5 2 2 3 4 2" xfId="26341"/>
    <cellStyle name="Normal 2 3 5 2 2 3 5" xfId="18195"/>
    <cellStyle name="Normal 2 3 5 2 2 4" xfId="3258"/>
    <cellStyle name="Normal 2 3 5 2 2 4 2" xfId="11404"/>
    <cellStyle name="Normal 2 3 5 2 2 4 2 2" xfId="27700"/>
    <cellStyle name="Normal 2 3 5 2 2 4 3" xfId="19554"/>
    <cellStyle name="Normal 2 3 5 2 2 5" xfId="5788"/>
    <cellStyle name="Normal 2 3 5 2 2 5 2" xfId="13934"/>
    <cellStyle name="Normal 2 3 5 2 2 5 2 2" xfId="30230"/>
    <cellStyle name="Normal 2 3 5 2 2 5 3" xfId="22084"/>
    <cellStyle name="Normal 2 3 5 2 2 6" xfId="8635"/>
    <cellStyle name="Normal 2 3 5 2 2 6 2" xfId="24931"/>
    <cellStyle name="Normal 2 3 5 2 2 7" xfId="16785"/>
    <cellStyle name="Normal 2 3 5 2 3" xfId="850"/>
    <cellStyle name="Normal 2 3 5 2 3 2" xfId="2260"/>
    <cellStyle name="Normal 2 3 5 2 3 2 2" xfId="4789"/>
    <cellStyle name="Normal 2 3 5 2 3 2 2 2" xfId="12935"/>
    <cellStyle name="Normal 2 3 5 2 3 2 2 2 2" xfId="29231"/>
    <cellStyle name="Normal 2 3 5 2 3 2 2 3" xfId="21085"/>
    <cellStyle name="Normal 2 3 5 2 3 2 3" xfId="7559"/>
    <cellStyle name="Normal 2 3 5 2 3 2 3 2" xfId="15705"/>
    <cellStyle name="Normal 2 3 5 2 3 2 3 2 2" xfId="32001"/>
    <cellStyle name="Normal 2 3 5 2 3 2 3 3" xfId="23855"/>
    <cellStyle name="Normal 2 3 5 2 3 2 4" xfId="10406"/>
    <cellStyle name="Normal 2 3 5 2 3 2 4 2" xfId="26702"/>
    <cellStyle name="Normal 2 3 5 2 3 2 5" xfId="18556"/>
    <cellStyle name="Normal 2 3 5 2 3 3" xfId="3571"/>
    <cellStyle name="Normal 2 3 5 2 3 3 2" xfId="11717"/>
    <cellStyle name="Normal 2 3 5 2 3 3 2 2" xfId="28013"/>
    <cellStyle name="Normal 2 3 5 2 3 3 3" xfId="19867"/>
    <cellStyle name="Normal 2 3 5 2 3 4" xfId="6149"/>
    <cellStyle name="Normal 2 3 5 2 3 4 2" xfId="14295"/>
    <cellStyle name="Normal 2 3 5 2 3 4 2 2" xfId="30591"/>
    <cellStyle name="Normal 2 3 5 2 3 4 3" xfId="22445"/>
    <cellStyle name="Normal 2 3 5 2 3 5" xfId="8996"/>
    <cellStyle name="Normal 2 3 5 2 3 5 2" xfId="25292"/>
    <cellStyle name="Normal 2 3 5 2 3 6" xfId="17146"/>
    <cellStyle name="Normal 2 3 5 2 4" xfId="1555"/>
    <cellStyle name="Normal 2 3 5 2 4 2" xfId="4180"/>
    <cellStyle name="Normal 2 3 5 2 4 2 2" xfId="12326"/>
    <cellStyle name="Normal 2 3 5 2 4 2 2 2" xfId="28622"/>
    <cellStyle name="Normal 2 3 5 2 4 2 3" xfId="20476"/>
    <cellStyle name="Normal 2 3 5 2 4 3" xfId="6854"/>
    <cellStyle name="Normal 2 3 5 2 4 3 2" xfId="15000"/>
    <cellStyle name="Normal 2 3 5 2 4 3 2 2" xfId="31296"/>
    <cellStyle name="Normal 2 3 5 2 4 3 3" xfId="23150"/>
    <cellStyle name="Normal 2 3 5 2 4 4" xfId="9701"/>
    <cellStyle name="Normal 2 3 5 2 4 4 2" xfId="25997"/>
    <cellStyle name="Normal 2 3 5 2 4 5" xfId="17851"/>
    <cellStyle name="Normal 2 3 5 2 5" xfId="2962"/>
    <cellStyle name="Normal 2 3 5 2 5 2" xfId="11108"/>
    <cellStyle name="Normal 2 3 5 2 5 2 2" xfId="27404"/>
    <cellStyle name="Normal 2 3 5 2 5 3" xfId="19258"/>
    <cellStyle name="Normal 2 3 5 2 6" xfId="5444"/>
    <cellStyle name="Normal 2 3 5 2 6 2" xfId="13590"/>
    <cellStyle name="Normal 2 3 5 2 6 2 2" xfId="29886"/>
    <cellStyle name="Normal 2 3 5 2 6 3" xfId="21740"/>
    <cellStyle name="Normal 2 3 5 2 7" xfId="8291"/>
    <cellStyle name="Normal 2 3 5 2 7 2" xfId="24587"/>
    <cellStyle name="Normal 2 3 5 2 8" xfId="16441"/>
    <cellStyle name="Normal 2 3 5 3" xfId="225"/>
    <cellStyle name="Normal 2 3 5 3 2" xfId="569"/>
    <cellStyle name="Normal 2 3 5 3 2 2" xfId="1275"/>
    <cellStyle name="Normal 2 3 5 3 2 2 2" xfId="2685"/>
    <cellStyle name="Normal 2 3 5 3 2 2 2 2" xfId="5159"/>
    <cellStyle name="Normal 2 3 5 3 2 2 2 2 2" xfId="13305"/>
    <cellStyle name="Normal 2 3 5 3 2 2 2 2 2 2" xfId="29601"/>
    <cellStyle name="Normal 2 3 5 3 2 2 2 2 3" xfId="21455"/>
    <cellStyle name="Normal 2 3 5 3 2 2 2 3" xfId="7984"/>
    <cellStyle name="Normal 2 3 5 3 2 2 2 3 2" xfId="16130"/>
    <cellStyle name="Normal 2 3 5 3 2 2 2 3 2 2" xfId="32426"/>
    <cellStyle name="Normal 2 3 5 3 2 2 2 3 3" xfId="24280"/>
    <cellStyle name="Normal 2 3 5 3 2 2 2 4" xfId="10831"/>
    <cellStyle name="Normal 2 3 5 3 2 2 2 4 2" xfId="27127"/>
    <cellStyle name="Normal 2 3 5 3 2 2 2 5" xfId="18981"/>
    <cellStyle name="Normal 2 3 5 3 2 2 3" xfId="3941"/>
    <cellStyle name="Normal 2 3 5 3 2 2 3 2" xfId="12087"/>
    <cellStyle name="Normal 2 3 5 3 2 2 3 2 2" xfId="28383"/>
    <cellStyle name="Normal 2 3 5 3 2 2 3 3" xfId="20237"/>
    <cellStyle name="Normal 2 3 5 3 2 2 4" xfId="6574"/>
    <cellStyle name="Normal 2 3 5 3 2 2 4 2" xfId="14720"/>
    <cellStyle name="Normal 2 3 5 3 2 2 4 2 2" xfId="31016"/>
    <cellStyle name="Normal 2 3 5 3 2 2 4 3" xfId="22870"/>
    <cellStyle name="Normal 2 3 5 3 2 2 5" xfId="9421"/>
    <cellStyle name="Normal 2 3 5 3 2 2 5 2" xfId="25717"/>
    <cellStyle name="Normal 2 3 5 3 2 2 6" xfId="17571"/>
    <cellStyle name="Normal 2 3 5 3 2 3" xfId="1980"/>
    <cellStyle name="Normal 2 3 5 3 2 3 2" xfId="4550"/>
    <cellStyle name="Normal 2 3 5 3 2 3 2 2" xfId="12696"/>
    <cellStyle name="Normal 2 3 5 3 2 3 2 2 2" xfId="28992"/>
    <cellStyle name="Normal 2 3 5 3 2 3 2 3" xfId="20846"/>
    <cellStyle name="Normal 2 3 5 3 2 3 3" xfId="7279"/>
    <cellStyle name="Normal 2 3 5 3 2 3 3 2" xfId="15425"/>
    <cellStyle name="Normal 2 3 5 3 2 3 3 2 2" xfId="31721"/>
    <cellStyle name="Normal 2 3 5 3 2 3 3 3" xfId="23575"/>
    <cellStyle name="Normal 2 3 5 3 2 3 4" xfId="10126"/>
    <cellStyle name="Normal 2 3 5 3 2 3 4 2" xfId="26422"/>
    <cellStyle name="Normal 2 3 5 3 2 3 5" xfId="18276"/>
    <cellStyle name="Normal 2 3 5 3 2 4" xfId="3332"/>
    <cellStyle name="Normal 2 3 5 3 2 4 2" xfId="11478"/>
    <cellStyle name="Normal 2 3 5 3 2 4 2 2" xfId="27774"/>
    <cellStyle name="Normal 2 3 5 3 2 4 3" xfId="19628"/>
    <cellStyle name="Normal 2 3 5 3 2 5" xfId="5869"/>
    <cellStyle name="Normal 2 3 5 3 2 5 2" xfId="14015"/>
    <cellStyle name="Normal 2 3 5 3 2 5 2 2" xfId="30311"/>
    <cellStyle name="Normal 2 3 5 3 2 5 3" xfId="22165"/>
    <cellStyle name="Normal 2 3 5 3 2 6" xfId="8716"/>
    <cellStyle name="Normal 2 3 5 3 2 6 2" xfId="25012"/>
    <cellStyle name="Normal 2 3 5 3 2 7" xfId="16866"/>
    <cellStyle name="Normal 2 3 5 3 3" xfId="931"/>
    <cellStyle name="Normal 2 3 5 3 3 2" xfId="2341"/>
    <cellStyle name="Normal 2 3 5 3 3 2 2" xfId="4863"/>
    <cellStyle name="Normal 2 3 5 3 3 2 2 2" xfId="13009"/>
    <cellStyle name="Normal 2 3 5 3 3 2 2 2 2" xfId="29305"/>
    <cellStyle name="Normal 2 3 5 3 3 2 2 3" xfId="21159"/>
    <cellStyle name="Normal 2 3 5 3 3 2 3" xfId="7640"/>
    <cellStyle name="Normal 2 3 5 3 3 2 3 2" xfId="15786"/>
    <cellStyle name="Normal 2 3 5 3 3 2 3 2 2" xfId="32082"/>
    <cellStyle name="Normal 2 3 5 3 3 2 3 3" xfId="23936"/>
    <cellStyle name="Normal 2 3 5 3 3 2 4" xfId="10487"/>
    <cellStyle name="Normal 2 3 5 3 3 2 4 2" xfId="26783"/>
    <cellStyle name="Normal 2 3 5 3 3 2 5" xfId="18637"/>
    <cellStyle name="Normal 2 3 5 3 3 3" xfId="3645"/>
    <cellStyle name="Normal 2 3 5 3 3 3 2" xfId="11791"/>
    <cellStyle name="Normal 2 3 5 3 3 3 2 2" xfId="28087"/>
    <cellStyle name="Normal 2 3 5 3 3 3 3" xfId="19941"/>
    <cellStyle name="Normal 2 3 5 3 3 4" xfId="6230"/>
    <cellStyle name="Normal 2 3 5 3 3 4 2" xfId="14376"/>
    <cellStyle name="Normal 2 3 5 3 3 4 2 2" xfId="30672"/>
    <cellStyle name="Normal 2 3 5 3 3 4 3" xfId="22526"/>
    <cellStyle name="Normal 2 3 5 3 3 5" xfId="9077"/>
    <cellStyle name="Normal 2 3 5 3 3 5 2" xfId="25373"/>
    <cellStyle name="Normal 2 3 5 3 3 6" xfId="17227"/>
    <cellStyle name="Normal 2 3 5 3 4" xfId="1636"/>
    <cellStyle name="Normal 2 3 5 3 4 2" xfId="4254"/>
    <cellStyle name="Normal 2 3 5 3 4 2 2" xfId="12400"/>
    <cellStyle name="Normal 2 3 5 3 4 2 2 2" xfId="28696"/>
    <cellStyle name="Normal 2 3 5 3 4 2 3" xfId="20550"/>
    <cellStyle name="Normal 2 3 5 3 4 3" xfId="6935"/>
    <cellStyle name="Normal 2 3 5 3 4 3 2" xfId="15081"/>
    <cellStyle name="Normal 2 3 5 3 4 3 2 2" xfId="31377"/>
    <cellStyle name="Normal 2 3 5 3 4 3 3" xfId="23231"/>
    <cellStyle name="Normal 2 3 5 3 4 4" xfId="9782"/>
    <cellStyle name="Normal 2 3 5 3 4 4 2" xfId="26078"/>
    <cellStyle name="Normal 2 3 5 3 4 5" xfId="17932"/>
    <cellStyle name="Normal 2 3 5 3 5" xfId="3036"/>
    <cellStyle name="Normal 2 3 5 3 5 2" xfId="11182"/>
    <cellStyle name="Normal 2 3 5 3 5 2 2" xfId="27478"/>
    <cellStyle name="Normal 2 3 5 3 5 3" xfId="19332"/>
    <cellStyle name="Normal 2 3 5 3 6" xfId="5525"/>
    <cellStyle name="Normal 2 3 5 3 6 2" xfId="13671"/>
    <cellStyle name="Normal 2 3 5 3 6 2 2" xfId="29967"/>
    <cellStyle name="Normal 2 3 5 3 6 3" xfId="21821"/>
    <cellStyle name="Normal 2 3 5 3 7" xfId="8372"/>
    <cellStyle name="Normal 2 3 5 3 7 2" xfId="24668"/>
    <cellStyle name="Normal 2 3 5 3 8" xfId="16522"/>
    <cellStyle name="Normal 2 3 5 4" xfId="308"/>
    <cellStyle name="Normal 2 3 5 4 2" xfId="652"/>
    <cellStyle name="Normal 2 3 5 4 2 2" xfId="1358"/>
    <cellStyle name="Normal 2 3 5 4 2 2 2" xfId="2768"/>
    <cellStyle name="Normal 2 3 5 4 2 2 2 2" xfId="5233"/>
    <cellStyle name="Normal 2 3 5 4 2 2 2 2 2" xfId="13379"/>
    <cellStyle name="Normal 2 3 5 4 2 2 2 2 2 2" xfId="29675"/>
    <cellStyle name="Normal 2 3 5 4 2 2 2 2 3" xfId="21529"/>
    <cellStyle name="Normal 2 3 5 4 2 2 2 3" xfId="8067"/>
    <cellStyle name="Normal 2 3 5 4 2 2 2 3 2" xfId="16213"/>
    <cellStyle name="Normal 2 3 5 4 2 2 2 3 2 2" xfId="32509"/>
    <cellStyle name="Normal 2 3 5 4 2 2 2 3 3" xfId="24363"/>
    <cellStyle name="Normal 2 3 5 4 2 2 2 4" xfId="10914"/>
    <cellStyle name="Normal 2 3 5 4 2 2 2 4 2" xfId="27210"/>
    <cellStyle name="Normal 2 3 5 4 2 2 2 5" xfId="19064"/>
    <cellStyle name="Normal 2 3 5 4 2 2 3" xfId="4015"/>
    <cellStyle name="Normal 2 3 5 4 2 2 3 2" xfId="12161"/>
    <cellStyle name="Normal 2 3 5 4 2 2 3 2 2" xfId="28457"/>
    <cellStyle name="Normal 2 3 5 4 2 2 3 3" xfId="20311"/>
    <cellStyle name="Normal 2 3 5 4 2 2 4" xfId="6657"/>
    <cellStyle name="Normal 2 3 5 4 2 2 4 2" xfId="14803"/>
    <cellStyle name="Normal 2 3 5 4 2 2 4 2 2" xfId="31099"/>
    <cellStyle name="Normal 2 3 5 4 2 2 4 3" xfId="22953"/>
    <cellStyle name="Normal 2 3 5 4 2 2 5" xfId="9504"/>
    <cellStyle name="Normal 2 3 5 4 2 2 5 2" xfId="25800"/>
    <cellStyle name="Normal 2 3 5 4 2 2 6" xfId="17654"/>
    <cellStyle name="Normal 2 3 5 4 2 3" xfId="2063"/>
    <cellStyle name="Normal 2 3 5 4 2 3 2" xfId="4624"/>
    <cellStyle name="Normal 2 3 5 4 2 3 2 2" xfId="12770"/>
    <cellStyle name="Normal 2 3 5 4 2 3 2 2 2" xfId="29066"/>
    <cellStyle name="Normal 2 3 5 4 2 3 2 3" xfId="20920"/>
    <cellStyle name="Normal 2 3 5 4 2 3 3" xfId="7362"/>
    <cellStyle name="Normal 2 3 5 4 2 3 3 2" xfId="15508"/>
    <cellStyle name="Normal 2 3 5 4 2 3 3 2 2" xfId="31804"/>
    <cellStyle name="Normal 2 3 5 4 2 3 3 3" xfId="23658"/>
    <cellStyle name="Normal 2 3 5 4 2 3 4" xfId="10209"/>
    <cellStyle name="Normal 2 3 5 4 2 3 4 2" xfId="26505"/>
    <cellStyle name="Normal 2 3 5 4 2 3 5" xfId="18359"/>
    <cellStyle name="Normal 2 3 5 4 2 4" xfId="3406"/>
    <cellStyle name="Normal 2 3 5 4 2 4 2" xfId="11552"/>
    <cellStyle name="Normal 2 3 5 4 2 4 2 2" xfId="27848"/>
    <cellStyle name="Normal 2 3 5 4 2 4 3" xfId="19702"/>
    <cellStyle name="Normal 2 3 5 4 2 5" xfId="5952"/>
    <cellStyle name="Normal 2 3 5 4 2 5 2" xfId="14098"/>
    <cellStyle name="Normal 2 3 5 4 2 5 2 2" xfId="30394"/>
    <cellStyle name="Normal 2 3 5 4 2 5 3" xfId="22248"/>
    <cellStyle name="Normal 2 3 5 4 2 6" xfId="8799"/>
    <cellStyle name="Normal 2 3 5 4 2 6 2" xfId="25095"/>
    <cellStyle name="Normal 2 3 5 4 2 7" xfId="16949"/>
    <cellStyle name="Normal 2 3 5 4 3" xfId="1014"/>
    <cellStyle name="Normal 2 3 5 4 3 2" xfId="2424"/>
    <cellStyle name="Normal 2 3 5 4 3 2 2" xfId="4937"/>
    <cellStyle name="Normal 2 3 5 4 3 2 2 2" xfId="13083"/>
    <cellStyle name="Normal 2 3 5 4 3 2 2 2 2" xfId="29379"/>
    <cellStyle name="Normal 2 3 5 4 3 2 2 3" xfId="21233"/>
    <cellStyle name="Normal 2 3 5 4 3 2 3" xfId="7723"/>
    <cellStyle name="Normal 2 3 5 4 3 2 3 2" xfId="15869"/>
    <cellStyle name="Normal 2 3 5 4 3 2 3 2 2" xfId="32165"/>
    <cellStyle name="Normal 2 3 5 4 3 2 3 3" xfId="24019"/>
    <cellStyle name="Normal 2 3 5 4 3 2 4" xfId="10570"/>
    <cellStyle name="Normal 2 3 5 4 3 2 4 2" xfId="26866"/>
    <cellStyle name="Normal 2 3 5 4 3 2 5" xfId="18720"/>
    <cellStyle name="Normal 2 3 5 4 3 3" xfId="3719"/>
    <cellStyle name="Normal 2 3 5 4 3 3 2" xfId="11865"/>
    <cellStyle name="Normal 2 3 5 4 3 3 2 2" xfId="28161"/>
    <cellStyle name="Normal 2 3 5 4 3 3 3" xfId="20015"/>
    <cellStyle name="Normal 2 3 5 4 3 4" xfId="6313"/>
    <cellStyle name="Normal 2 3 5 4 3 4 2" xfId="14459"/>
    <cellStyle name="Normal 2 3 5 4 3 4 2 2" xfId="30755"/>
    <cellStyle name="Normal 2 3 5 4 3 4 3" xfId="22609"/>
    <cellStyle name="Normal 2 3 5 4 3 5" xfId="9160"/>
    <cellStyle name="Normal 2 3 5 4 3 5 2" xfId="25456"/>
    <cellStyle name="Normal 2 3 5 4 3 6" xfId="17310"/>
    <cellStyle name="Normal 2 3 5 4 4" xfId="1719"/>
    <cellStyle name="Normal 2 3 5 4 4 2" xfId="4328"/>
    <cellStyle name="Normal 2 3 5 4 4 2 2" xfId="12474"/>
    <cellStyle name="Normal 2 3 5 4 4 2 2 2" xfId="28770"/>
    <cellStyle name="Normal 2 3 5 4 4 2 3" xfId="20624"/>
    <cellStyle name="Normal 2 3 5 4 4 3" xfId="7018"/>
    <cellStyle name="Normal 2 3 5 4 4 3 2" xfId="15164"/>
    <cellStyle name="Normal 2 3 5 4 4 3 2 2" xfId="31460"/>
    <cellStyle name="Normal 2 3 5 4 4 3 3" xfId="23314"/>
    <cellStyle name="Normal 2 3 5 4 4 4" xfId="9865"/>
    <cellStyle name="Normal 2 3 5 4 4 4 2" xfId="26161"/>
    <cellStyle name="Normal 2 3 5 4 4 5" xfId="18015"/>
    <cellStyle name="Normal 2 3 5 4 5" xfId="3110"/>
    <cellStyle name="Normal 2 3 5 4 5 2" xfId="11256"/>
    <cellStyle name="Normal 2 3 5 4 5 2 2" xfId="27552"/>
    <cellStyle name="Normal 2 3 5 4 5 3" xfId="19406"/>
    <cellStyle name="Normal 2 3 5 4 6" xfId="5608"/>
    <cellStyle name="Normal 2 3 5 4 6 2" xfId="13754"/>
    <cellStyle name="Normal 2 3 5 4 6 2 2" xfId="30050"/>
    <cellStyle name="Normal 2 3 5 4 6 3" xfId="21904"/>
    <cellStyle name="Normal 2 3 5 4 7" xfId="8455"/>
    <cellStyle name="Normal 2 3 5 4 7 2" xfId="24751"/>
    <cellStyle name="Normal 2 3 5 4 8" xfId="16605"/>
    <cellStyle name="Normal 2 3 5 5" xfId="398"/>
    <cellStyle name="Normal 2 3 5 5 2" xfId="1104"/>
    <cellStyle name="Normal 2 3 5 5 2 2" xfId="2514"/>
    <cellStyle name="Normal 2 3 5 5 2 2 2" xfId="5011"/>
    <cellStyle name="Normal 2 3 5 5 2 2 2 2" xfId="13157"/>
    <cellStyle name="Normal 2 3 5 5 2 2 2 2 2" xfId="29453"/>
    <cellStyle name="Normal 2 3 5 5 2 2 2 3" xfId="21307"/>
    <cellStyle name="Normal 2 3 5 5 2 2 3" xfId="7813"/>
    <cellStyle name="Normal 2 3 5 5 2 2 3 2" xfId="15959"/>
    <cellStyle name="Normal 2 3 5 5 2 2 3 2 2" xfId="32255"/>
    <cellStyle name="Normal 2 3 5 5 2 2 3 3" xfId="24109"/>
    <cellStyle name="Normal 2 3 5 5 2 2 4" xfId="10660"/>
    <cellStyle name="Normal 2 3 5 5 2 2 4 2" xfId="26956"/>
    <cellStyle name="Normal 2 3 5 5 2 2 5" xfId="18810"/>
    <cellStyle name="Normal 2 3 5 5 2 3" xfId="3793"/>
    <cellStyle name="Normal 2 3 5 5 2 3 2" xfId="11939"/>
    <cellStyle name="Normal 2 3 5 5 2 3 2 2" xfId="28235"/>
    <cellStyle name="Normal 2 3 5 5 2 3 3" xfId="20089"/>
    <cellStyle name="Normal 2 3 5 5 2 4" xfId="6403"/>
    <cellStyle name="Normal 2 3 5 5 2 4 2" xfId="14549"/>
    <cellStyle name="Normal 2 3 5 5 2 4 2 2" xfId="30845"/>
    <cellStyle name="Normal 2 3 5 5 2 4 3" xfId="22699"/>
    <cellStyle name="Normal 2 3 5 5 2 5" xfId="9250"/>
    <cellStyle name="Normal 2 3 5 5 2 5 2" xfId="25546"/>
    <cellStyle name="Normal 2 3 5 5 2 6" xfId="17400"/>
    <cellStyle name="Normal 2 3 5 5 3" xfId="1809"/>
    <cellStyle name="Normal 2 3 5 5 3 2" xfId="4402"/>
    <cellStyle name="Normal 2 3 5 5 3 2 2" xfId="12548"/>
    <cellStyle name="Normal 2 3 5 5 3 2 2 2" xfId="28844"/>
    <cellStyle name="Normal 2 3 5 5 3 2 3" xfId="20698"/>
    <cellStyle name="Normal 2 3 5 5 3 3" xfId="7108"/>
    <cellStyle name="Normal 2 3 5 5 3 3 2" xfId="15254"/>
    <cellStyle name="Normal 2 3 5 5 3 3 2 2" xfId="31550"/>
    <cellStyle name="Normal 2 3 5 5 3 3 3" xfId="23404"/>
    <cellStyle name="Normal 2 3 5 5 3 4" xfId="9955"/>
    <cellStyle name="Normal 2 3 5 5 3 4 2" xfId="26251"/>
    <cellStyle name="Normal 2 3 5 5 3 5" xfId="18105"/>
    <cellStyle name="Normal 2 3 5 5 4" xfId="3184"/>
    <cellStyle name="Normal 2 3 5 5 4 2" xfId="11330"/>
    <cellStyle name="Normal 2 3 5 5 4 2 2" xfId="27626"/>
    <cellStyle name="Normal 2 3 5 5 4 3" xfId="19480"/>
    <cellStyle name="Normal 2 3 5 5 5" xfId="5698"/>
    <cellStyle name="Normal 2 3 5 5 5 2" xfId="13844"/>
    <cellStyle name="Normal 2 3 5 5 5 2 2" xfId="30140"/>
    <cellStyle name="Normal 2 3 5 5 5 3" xfId="21994"/>
    <cellStyle name="Normal 2 3 5 5 6" xfId="8545"/>
    <cellStyle name="Normal 2 3 5 5 6 2" xfId="24841"/>
    <cellStyle name="Normal 2 3 5 5 7" xfId="16695"/>
    <cellStyle name="Normal 2 3 5 6" xfId="760"/>
    <cellStyle name="Normal 2 3 5 6 2" xfId="2170"/>
    <cellStyle name="Normal 2 3 5 6 2 2" xfId="4715"/>
    <cellStyle name="Normal 2 3 5 6 2 2 2" xfId="12861"/>
    <cellStyle name="Normal 2 3 5 6 2 2 2 2" xfId="29157"/>
    <cellStyle name="Normal 2 3 5 6 2 2 3" xfId="21011"/>
    <cellStyle name="Normal 2 3 5 6 2 3" xfId="7469"/>
    <cellStyle name="Normal 2 3 5 6 2 3 2" xfId="15615"/>
    <cellStyle name="Normal 2 3 5 6 2 3 2 2" xfId="31911"/>
    <cellStyle name="Normal 2 3 5 6 2 3 3" xfId="23765"/>
    <cellStyle name="Normal 2 3 5 6 2 4" xfId="10316"/>
    <cellStyle name="Normal 2 3 5 6 2 4 2" xfId="26612"/>
    <cellStyle name="Normal 2 3 5 6 2 5" xfId="18466"/>
    <cellStyle name="Normal 2 3 5 6 3" xfId="3497"/>
    <cellStyle name="Normal 2 3 5 6 3 2" xfId="11643"/>
    <cellStyle name="Normal 2 3 5 6 3 2 2" xfId="27939"/>
    <cellStyle name="Normal 2 3 5 6 3 3" xfId="19793"/>
    <cellStyle name="Normal 2 3 5 6 4" xfId="6059"/>
    <cellStyle name="Normal 2 3 5 6 4 2" xfId="14205"/>
    <cellStyle name="Normal 2 3 5 6 4 2 2" xfId="30501"/>
    <cellStyle name="Normal 2 3 5 6 4 3" xfId="22355"/>
    <cellStyle name="Normal 2 3 5 6 5" xfId="8906"/>
    <cellStyle name="Normal 2 3 5 6 5 2" xfId="25202"/>
    <cellStyle name="Normal 2 3 5 6 6" xfId="17056"/>
    <cellStyle name="Normal 2 3 5 7" xfId="1465"/>
    <cellStyle name="Normal 2 3 5 7 2" xfId="4106"/>
    <cellStyle name="Normal 2 3 5 7 2 2" xfId="12252"/>
    <cellStyle name="Normal 2 3 5 7 2 2 2" xfId="28548"/>
    <cellStyle name="Normal 2 3 5 7 2 3" xfId="20402"/>
    <cellStyle name="Normal 2 3 5 7 3" xfId="6764"/>
    <cellStyle name="Normal 2 3 5 7 3 2" xfId="14910"/>
    <cellStyle name="Normal 2 3 5 7 3 2 2" xfId="31206"/>
    <cellStyle name="Normal 2 3 5 7 3 3" xfId="23060"/>
    <cellStyle name="Normal 2 3 5 7 4" xfId="9611"/>
    <cellStyle name="Normal 2 3 5 7 4 2" xfId="25907"/>
    <cellStyle name="Normal 2 3 5 7 5" xfId="17761"/>
    <cellStyle name="Normal 2 3 5 8" xfId="2888"/>
    <cellStyle name="Normal 2 3 5 8 2" xfId="11034"/>
    <cellStyle name="Normal 2 3 5 8 2 2" xfId="27330"/>
    <cellStyle name="Normal 2 3 5 8 3" xfId="19184"/>
    <cellStyle name="Normal 2 3 5 9" xfId="5354"/>
    <cellStyle name="Normal 2 3 5 9 2" xfId="13500"/>
    <cellStyle name="Normal 2 3 5 9 2 2" xfId="29796"/>
    <cellStyle name="Normal 2 3 5 9 3" xfId="21650"/>
    <cellStyle name="Normal 2 3 6" xfId="100"/>
    <cellStyle name="Normal 2 3 6 2" xfId="444"/>
    <cellStyle name="Normal 2 3 6 2 2" xfId="1150"/>
    <cellStyle name="Normal 2 3 6 2 2 2" xfId="2560"/>
    <cellStyle name="Normal 2 3 6 2 2 2 2" xfId="5049"/>
    <cellStyle name="Normal 2 3 6 2 2 2 2 2" xfId="13195"/>
    <cellStyle name="Normal 2 3 6 2 2 2 2 2 2" xfId="29491"/>
    <cellStyle name="Normal 2 3 6 2 2 2 2 3" xfId="21345"/>
    <cellStyle name="Normal 2 3 6 2 2 2 3" xfId="7859"/>
    <cellStyle name="Normal 2 3 6 2 2 2 3 2" xfId="16005"/>
    <cellStyle name="Normal 2 3 6 2 2 2 3 2 2" xfId="32301"/>
    <cellStyle name="Normal 2 3 6 2 2 2 3 3" xfId="24155"/>
    <cellStyle name="Normal 2 3 6 2 2 2 4" xfId="10706"/>
    <cellStyle name="Normal 2 3 6 2 2 2 4 2" xfId="27002"/>
    <cellStyle name="Normal 2 3 6 2 2 2 5" xfId="18856"/>
    <cellStyle name="Normal 2 3 6 2 2 3" xfId="3831"/>
    <cellStyle name="Normal 2 3 6 2 2 3 2" xfId="11977"/>
    <cellStyle name="Normal 2 3 6 2 2 3 2 2" xfId="28273"/>
    <cellStyle name="Normal 2 3 6 2 2 3 3" xfId="20127"/>
    <cellStyle name="Normal 2 3 6 2 2 4" xfId="6449"/>
    <cellStyle name="Normal 2 3 6 2 2 4 2" xfId="14595"/>
    <cellStyle name="Normal 2 3 6 2 2 4 2 2" xfId="30891"/>
    <cellStyle name="Normal 2 3 6 2 2 4 3" xfId="22745"/>
    <cellStyle name="Normal 2 3 6 2 2 5" xfId="9296"/>
    <cellStyle name="Normal 2 3 6 2 2 5 2" xfId="25592"/>
    <cellStyle name="Normal 2 3 6 2 2 6" xfId="17446"/>
    <cellStyle name="Normal 2 3 6 2 3" xfId="1855"/>
    <cellStyle name="Normal 2 3 6 2 3 2" xfId="4440"/>
    <cellStyle name="Normal 2 3 6 2 3 2 2" xfId="12586"/>
    <cellStyle name="Normal 2 3 6 2 3 2 2 2" xfId="28882"/>
    <cellStyle name="Normal 2 3 6 2 3 2 3" xfId="20736"/>
    <cellStyle name="Normal 2 3 6 2 3 3" xfId="7154"/>
    <cellStyle name="Normal 2 3 6 2 3 3 2" xfId="15300"/>
    <cellStyle name="Normal 2 3 6 2 3 3 2 2" xfId="31596"/>
    <cellStyle name="Normal 2 3 6 2 3 3 3" xfId="23450"/>
    <cellStyle name="Normal 2 3 6 2 3 4" xfId="10001"/>
    <cellStyle name="Normal 2 3 6 2 3 4 2" xfId="26297"/>
    <cellStyle name="Normal 2 3 6 2 3 5" xfId="18151"/>
    <cellStyle name="Normal 2 3 6 2 4" xfId="3222"/>
    <cellStyle name="Normal 2 3 6 2 4 2" xfId="11368"/>
    <cellStyle name="Normal 2 3 6 2 4 2 2" xfId="27664"/>
    <cellStyle name="Normal 2 3 6 2 4 3" xfId="19518"/>
    <cellStyle name="Normal 2 3 6 2 5" xfId="5744"/>
    <cellStyle name="Normal 2 3 6 2 5 2" xfId="13890"/>
    <cellStyle name="Normal 2 3 6 2 5 2 2" xfId="30186"/>
    <cellStyle name="Normal 2 3 6 2 5 3" xfId="22040"/>
    <cellStyle name="Normal 2 3 6 2 6" xfId="8591"/>
    <cellStyle name="Normal 2 3 6 2 6 2" xfId="24887"/>
    <cellStyle name="Normal 2 3 6 2 7" xfId="16741"/>
    <cellStyle name="Normal 2 3 6 3" xfId="806"/>
    <cellStyle name="Normal 2 3 6 3 2" xfId="2216"/>
    <cellStyle name="Normal 2 3 6 3 2 2" xfId="4753"/>
    <cellStyle name="Normal 2 3 6 3 2 2 2" xfId="12899"/>
    <cellStyle name="Normal 2 3 6 3 2 2 2 2" xfId="29195"/>
    <cellStyle name="Normal 2 3 6 3 2 2 3" xfId="21049"/>
    <cellStyle name="Normal 2 3 6 3 2 3" xfId="7515"/>
    <cellStyle name="Normal 2 3 6 3 2 3 2" xfId="15661"/>
    <cellStyle name="Normal 2 3 6 3 2 3 2 2" xfId="31957"/>
    <cellStyle name="Normal 2 3 6 3 2 3 3" xfId="23811"/>
    <cellStyle name="Normal 2 3 6 3 2 4" xfId="10362"/>
    <cellStyle name="Normal 2 3 6 3 2 4 2" xfId="26658"/>
    <cellStyle name="Normal 2 3 6 3 2 5" xfId="18512"/>
    <cellStyle name="Normal 2 3 6 3 3" xfId="3535"/>
    <cellStyle name="Normal 2 3 6 3 3 2" xfId="11681"/>
    <cellStyle name="Normal 2 3 6 3 3 2 2" xfId="27977"/>
    <cellStyle name="Normal 2 3 6 3 3 3" xfId="19831"/>
    <cellStyle name="Normal 2 3 6 3 4" xfId="6105"/>
    <cellStyle name="Normal 2 3 6 3 4 2" xfId="14251"/>
    <cellStyle name="Normal 2 3 6 3 4 2 2" xfId="30547"/>
    <cellStyle name="Normal 2 3 6 3 4 3" xfId="22401"/>
    <cellStyle name="Normal 2 3 6 3 5" xfId="8952"/>
    <cellStyle name="Normal 2 3 6 3 5 2" xfId="25248"/>
    <cellStyle name="Normal 2 3 6 3 6" xfId="17102"/>
    <cellStyle name="Normal 2 3 6 4" xfId="1511"/>
    <cellStyle name="Normal 2 3 6 4 2" xfId="4144"/>
    <cellStyle name="Normal 2 3 6 4 2 2" xfId="12290"/>
    <cellStyle name="Normal 2 3 6 4 2 2 2" xfId="28586"/>
    <cellStyle name="Normal 2 3 6 4 2 3" xfId="20440"/>
    <cellStyle name="Normal 2 3 6 4 3" xfId="6810"/>
    <cellStyle name="Normal 2 3 6 4 3 2" xfId="14956"/>
    <cellStyle name="Normal 2 3 6 4 3 2 2" xfId="31252"/>
    <cellStyle name="Normal 2 3 6 4 3 3" xfId="23106"/>
    <cellStyle name="Normal 2 3 6 4 4" xfId="9657"/>
    <cellStyle name="Normal 2 3 6 4 4 2" xfId="25953"/>
    <cellStyle name="Normal 2 3 6 4 5" xfId="17807"/>
    <cellStyle name="Normal 2 3 6 5" xfId="2926"/>
    <cellStyle name="Normal 2 3 6 5 2" xfId="11072"/>
    <cellStyle name="Normal 2 3 6 5 2 2" xfId="27368"/>
    <cellStyle name="Normal 2 3 6 5 3" xfId="19222"/>
    <cellStyle name="Normal 2 3 6 6" xfId="5400"/>
    <cellStyle name="Normal 2 3 6 6 2" xfId="13546"/>
    <cellStyle name="Normal 2 3 6 6 2 2" xfId="29842"/>
    <cellStyle name="Normal 2 3 6 6 3" xfId="21696"/>
    <cellStyle name="Normal 2 3 6 7" xfId="8247"/>
    <cellStyle name="Normal 2 3 6 7 2" xfId="24543"/>
    <cellStyle name="Normal 2 3 6 8" xfId="16397"/>
    <cellStyle name="Normal 2 3 7" xfId="189"/>
    <cellStyle name="Normal 2 3 7 2" xfId="533"/>
    <cellStyle name="Normal 2 3 7 2 2" xfId="1239"/>
    <cellStyle name="Normal 2 3 7 2 2 2" xfId="2649"/>
    <cellStyle name="Normal 2 3 7 2 2 2 2" xfId="5123"/>
    <cellStyle name="Normal 2 3 7 2 2 2 2 2" xfId="13269"/>
    <cellStyle name="Normal 2 3 7 2 2 2 2 2 2" xfId="29565"/>
    <cellStyle name="Normal 2 3 7 2 2 2 2 3" xfId="21419"/>
    <cellStyle name="Normal 2 3 7 2 2 2 3" xfId="7948"/>
    <cellStyle name="Normal 2 3 7 2 2 2 3 2" xfId="16094"/>
    <cellStyle name="Normal 2 3 7 2 2 2 3 2 2" xfId="32390"/>
    <cellStyle name="Normal 2 3 7 2 2 2 3 3" xfId="24244"/>
    <cellStyle name="Normal 2 3 7 2 2 2 4" xfId="10795"/>
    <cellStyle name="Normal 2 3 7 2 2 2 4 2" xfId="27091"/>
    <cellStyle name="Normal 2 3 7 2 2 2 5" xfId="18945"/>
    <cellStyle name="Normal 2 3 7 2 2 3" xfId="3905"/>
    <cellStyle name="Normal 2 3 7 2 2 3 2" xfId="12051"/>
    <cellStyle name="Normal 2 3 7 2 2 3 2 2" xfId="28347"/>
    <cellStyle name="Normal 2 3 7 2 2 3 3" xfId="20201"/>
    <cellStyle name="Normal 2 3 7 2 2 4" xfId="6538"/>
    <cellStyle name="Normal 2 3 7 2 2 4 2" xfId="14684"/>
    <cellStyle name="Normal 2 3 7 2 2 4 2 2" xfId="30980"/>
    <cellStyle name="Normal 2 3 7 2 2 4 3" xfId="22834"/>
    <cellStyle name="Normal 2 3 7 2 2 5" xfId="9385"/>
    <cellStyle name="Normal 2 3 7 2 2 5 2" xfId="25681"/>
    <cellStyle name="Normal 2 3 7 2 2 6" xfId="17535"/>
    <cellStyle name="Normal 2 3 7 2 3" xfId="1944"/>
    <cellStyle name="Normal 2 3 7 2 3 2" xfId="4514"/>
    <cellStyle name="Normal 2 3 7 2 3 2 2" xfId="12660"/>
    <cellStyle name="Normal 2 3 7 2 3 2 2 2" xfId="28956"/>
    <cellStyle name="Normal 2 3 7 2 3 2 3" xfId="20810"/>
    <cellStyle name="Normal 2 3 7 2 3 3" xfId="7243"/>
    <cellStyle name="Normal 2 3 7 2 3 3 2" xfId="15389"/>
    <cellStyle name="Normal 2 3 7 2 3 3 2 2" xfId="31685"/>
    <cellStyle name="Normal 2 3 7 2 3 3 3" xfId="23539"/>
    <cellStyle name="Normal 2 3 7 2 3 4" xfId="10090"/>
    <cellStyle name="Normal 2 3 7 2 3 4 2" xfId="26386"/>
    <cellStyle name="Normal 2 3 7 2 3 5" xfId="18240"/>
    <cellStyle name="Normal 2 3 7 2 4" xfId="3296"/>
    <cellStyle name="Normal 2 3 7 2 4 2" xfId="11442"/>
    <cellStyle name="Normal 2 3 7 2 4 2 2" xfId="27738"/>
    <cellStyle name="Normal 2 3 7 2 4 3" xfId="19592"/>
    <cellStyle name="Normal 2 3 7 2 5" xfId="5833"/>
    <cellStyle name="Normal 2 3 7 2 5 2" xfId="13979"/>
    <cellStyle name="Normal 2 3 7 2 5 2 2" xfId="30275"/>
    <cellStyle name="Normal 2 3 7 2 5 3" xfId="22129"/>
    <cellStyle name="Normal 2 3 7 2 6" xfId="8680"/>
    <cellStyle name="Normal 2 3 7 2 6 2" xfId="24976"/>
    <cellStyle name="Normal 2 3 7 2 7" xfId="16830"/>
    <cellStyle name="Normal 2 3 7 3" xfId="895"/>
    <cellStyle name="Normal 2 3 7 3 2" xfId="2305"/>
    <cellStyle name="Normal 2 3 7 3 2 2" xfId="4827"/>
    <cellStyle name="Normal 2 3 7 3 2 2 2" xfId="12973"/>
    <cellStyle name="Normal 2 3 7 3 2 2 2 2" xfId="29269"/>
    <cellStyle name="Normal 2 3 7 3 2 2 3" xfId="21123"/>
    <cellStyle name="Normal 2 3 7 3 2 3" xfId="7604"/>
    <cellStyle name="Normal 2 3 7 3 2 3 2" xfId="15750"/>
    <cellStyle name="Normal 2 3 7 3 2 3 2 2" xfId="32046"/>
    <cellStyle name="Normal 2 3 7 3 2 3 3" xfId="23900"/>
    <cellStyle name="Normal 2 3 7 3 2 4" xfId="10451"/>
    <cellStyle name="Normal 2 3 7 3 2 4 2" xfId="26747"/>
    <cellStyle name="Normal 2 3 7 3 2 5" xfId="18601"/>
    <cellStyle name="Normal 2 3 7 3 3" xfId="3609"/>
    <cellStyle name="Normal 2 3 7 3 3 2" xfId="11755"/>
    <cellStyle name="Normal 2 3 7 3 3 2 2" xfId="28051"/>
    <cellStyle name="Normal 2 3 7 3 3 3" xfId="19905"/>
    <cellStyle name="Normal 2 3 7 3 4" xfId="6194"/>
    <cellStyle name="Normal 2 3 7 3 4 2" xfId="14340"/>
    <cellStyle name="Normal 2 3 7 3 4 2 2" xfId="30636"/>
    <cellStyle name="Normal 2 3 7 3 4 3" xfId="22490"/>
    <cellStyle name="Normal 2 3 7 3 5" xfId="9041"/>
    <cellStyle name="Normal 2 3 7 3 5 2" xfId="25337"/>
    <cellStyle name="Normal 2 3 7 3 6" xfId="17191"/>
    <cellStyle name="Normal 2 3 7 4" xfId="1600"/>
    <cellStyle name="Normal 2 3 7 4 2" xfId="4218"/>
    <cellStyle name="Normal 2 3 7 4 2 2" xfId="12364"/>
    <cellStyle name="Normal 2 3 7 4 2 2 2" xfId="28660"/>
    <cellStyle name="Normal 2 3 7 4 2 3" xfId="20514"/>
    <cellStyle name="Normal 2 3 7 4 3" xfId="6899"/>
    <cellStyle name="Normal 2 3 7 4 3 2" xfId="15045"/>
    <cellStyle name="Normal 2 3 7 4 3 2 2" xfId="31341"/>
    <cellStyle name="Normal 2 3 7 4 3 3" xfId="23195"/>
    <cellStyle name="Normal 2 3 7 4 4" xfId="9746"/>
    <cellStyle name="Normal 2 3 7 4 4 2" xfId="26042"/>
    <cellStyle name="Normal 2 3 7 4 5" xfId="17896"/>
    <cellStyle name="Normal 2 3 7 5" xfId="3000"/>
    <cellStyle name="Normal 2 3 7 5 2" xfId="11146"/>
    <cellStyle name="Normal 2 3 7 5 2 2" xfId="27442"/>
    <cellStyle name="Normal 2 3 7 5 3" xfId="19296"/>
    <cellStyle name="Normal 2 3 7 6" xfId="5489"/>
    <cellStyle name="Normal 2 3 7 6 2" xfId="13635"/>
    <cellStyle name="Normal 2 3 7 6 2 2" xfId="29931"/>
    <cellStyle name="Normal 2 3 7 6 3" xfId="21785"/>
    <cellStyle name="Normal 2 3 7 7" xfId="8336"/>
    <cellStyle name="Normal 2 3 7 7 2" xfId="24632"/>
    <cellStyle name="Normal 2 3 7 8" xfId="16486"/>
    <cellStyle name="Normal 2 3 8" xfId="264"/>
    <cellStyle name="Normal 2 3 8 2" xfId="608"/>
    <cellStyle name="Normal 2 3 8 2 2" xfId="1314"/>
    <cellStyle name="Normal 2 3 8 2 2 2" xfId="2724"/>
    <cellStyle name="Normal 2 3 8 2 2 2 2" xfId="5197"/>
    <cellStyle name="Normal 2 3 8 2 2 2 2 2" xfId="13343"/>
    <cellStyle name="Normal 2 3 8 2 2 2 2 2 2" xfId="29639"/>
    <cellStyle name="Normal 2 3 8 2 2 2 2 3" xfId="21493"/>
    <cellStyle name="Normal 2 3 8 2 2 2 3" xfId="8023"/>
    <cellStyle name="Normal 2 3 8 2 2 2 3 2" xfId="16169"/>
    <cellStyle name="Normal 2 3 8 2 2 2 3 2 2" xfId="32465"/>
    <cellStyle name="Normal 2 3 8 2 2 2 3 3" xfId="24319"/>
    <cellStyle name="Normal 2 3 8 2 2 2 4" xfId="10870"/>
    <cellStyle name="Normal 2 3 8 2 2 2 4 2" xfId="27166"/>
    <cellStyle name="Normal 2 3 8 2 2 2 5" xfId="19020"/>
    <cellStyle name="Normal 2 3 8 2 2 3" xfId="3979"/>
    <cellStyle name="Normal 2 3 8 2 2 3 2" xfId="12125"/>
    <cellStyle name="Normal 2 3 8 2 2 3 2 2" xfId="28421"/>
    <cellStyle name="Normal 2 3 8 2 2 3 3" xfId="20275"/>
    <cellStyle name="Normal 2 3 8 2 2 4" xfId="6613"/>
    <cellStyle name="Normal 2 3 8 2 2 4 2" xfId="14759"/>
    <cellStyle name="Normal 2 3 8 2 2 4 2 2" xfId="31055"/>
    <cellStyle name="Normal 2 3 8 2 2 4 3" xfId="22909"/>
    <cellStyle name="Normal 2 3 8 2 2 5" xfId="9460"/>
    <cellStyle name="Normal 2 3 8 2 2 5 2" xfId="25756"/>
    <cellStyle name="Normal 2 3 8 2 2 6" xfId="17610"/>
    <cellStyle name="Normal 2 3 8 2 3" xfId="2019"/>
    <cellStyle name="Normal 2 3 8 2 3 2" xfId="4588"/>
    <cellStyle name="Normal 2 3 8 2 3 2 2" xfId="12734"/>
    <cellStyle name="Normal 2 3 8 2 3 2 2 2" xfId="29030"/>
    <cellStyle name="Normal 2 3 8 2 3 2 3" xfId="20884"/>
    <cellStyle name="Normal 2 3 8 2 3 3" xfId="7318"/>
    <cellStyle name="Normal 2 3 8 2 3 3 2" xfId="15464"/>
    <cellStyle name="Normal 2 3 8 2 3 3 2 2" xfId="31760"/>
    <cellStyle name="Normal 2 3 8 2 3 3 3" xfId="23614"/>
    <cellStyle name="Normal 2 3 8 2 3 4" xfId="10165"/>
    <cellStyle name="Normal 2 3 8 2 3 4 2" xfId="26461"/>
    <cellStyle name="Normal 2 3 8 2 3 5" xfId="18315"/>
    <cellStyle name="Normal 2 3 8 2 4" xfId="3370"/>
    <cellStyle name="Normal 2 3 8 2 4 2" xfId="11516"/>
    <cellStyle name="Normal 2 3 8 2 4 2 2" xfId="27812"/>
    <cellStyle name="Normal 2 3 8 2 4 3" xfId="19666"/>
    <cellStyle name="Normal 2 3 8 2 5" xfId="5908"/>
    <cellStyle name="Normal 2 3 8 2 5 2" xfId="14054"/>
    <cellStyle name="Normal 2 3 8 2 5 2 2" xfId="30350"/>
    <cellStyle name="Normal 2 3 8 2 5 3" xfId="22204"/>
    <cellStyle name="Normal 2 3 8 2 6" xfId="8755"/>
    <cellStyle name="Normal 2 3 8 2 6 2" xfId="25051"/>
    <cellStyle name="Normal 2 3 8 2 7" xfId="16905"/>
    <cellStyle name="Normal 2 3 8 3" xfId="970"/>
    <cellStyle name="Normal 2 3 8 3 2" xfId="2380"/>
    <cellStyle name="Normal 2 3 8 3 2 2" xfId="4901"/>
    <cellStyle name="Normal 2 3 8 3 2 2 2" xfId="13047"/>
    <cellStyle name="Normal 2 3 8 3 2 2 2 2" xfId="29343"/>
    <cellStyle name="Normal 2 3 8 3 2 2 3" xfId="21197"/>
    <cellStyle name="Normal 2 3 8 3 2 3" xfId="7679"/>
    <cellStyle name="Normal 2 3 8 3 2 3 2" xfId="15825"/>
    <cellStyle name="Normal 2 3 8 3 2 3 2 2" xfId="32121"/>
    <cellStyle name="Normal 2 3 8 3 2 3 3" xfId="23975"/>
    <cellStyle name="Normal 2 3 8 3 2 4" xfId="10526"/>
    <cellStyle name="Normal 2 3 8 3 2 4 2" xfId="26822"/>
    <cellStyle name="Normal 2 3 8 3 2 5" xfId="18676"/>
    <cellStyle name="Normal 2 3 8 3 3" xfId="3683"/>
    <cellStyle name="Normal 2 3 8 3 3 2" xfId="11829"/>
    <cellStyle name="Normal 2 3 8 3 3 2 2" xfId="28125"/>
    <cellStyle name="Normal 2 3 8 3 3 3" xfId="19979"/>
    <cellStyle name="Normal 2 3 8 3 4" xfId="6269"/>
    <cellStyle name="Normal 2 3 8 3 4 2" xfId="14415"/>
    <cellStyle name="Normal 2 3 8 3 4 2 2" xfId="30711"/>
    <cellStyle name="Normal 2 3 8 3 4 3" xfId="22565"/>
    <cellStyle name="Normal 2 3 8 3 5" xfId="9116"/>
    <cellStyle name="Normal 2 3 8 3 5 2" xfId="25412"/>
    <cellStyle name="Normal 2 3 8 3 6" xfId="17266"/>
    <cellStyle name="Normal 2 3 8 4" xfId="1675"/>
    <cellStyle name="Normal 2 3 8 4 2" xfId="4292"/>
    <cellStyle name="Normal 2 3 8 4 2 2" xfId="12438"/>
    <cellStyle name="Normal 2 3 8 4 2 2 2" xfId="28734"/>
    <cellStyle name="Normal 2 3 8 4 2 3" xfId="20588"/>
    <cellStyle name="Normal 2 3 8 4 3" xfId="6974"/>
    <cellStyle name="Normal 2 3 8 4 3 2" xfId="15120"/>
    <cellStyle name="Normal 2 3 8 4 3 2 2" xfId="31416"/>
    <cellStyle name="Normal 2 3 8 4 3 3" xfId="23270"/>
    <cellStyle name="Normal 2 3 8 4 4" xfId="9821"/>
    <cellStyle name="Normal 2 3 8 4 4 2" xfId="26117"/>
    <cellStyle name="Normal 2 3 8 4 5" xfId="17971"/>
    <cellStyle name="Normal 2 3 8 5" xfId="3074"/>
    <cellStyle name="Normal 2 3 8 5 2" xfId="11220"/>
    <cellStyle name="Normal 2 3 8 5 2 2" xfId="27516"/>
    <cellStyle name="Normal 2 3 8 5 3" xfId="19370"/>
    <cellStyle name="Normal 2 3 8 6" xfId="5564"/>
    <cellStyle name="Normal 2 3 8 6 2" xfId="13710"/>
    <cellStyle name="Normal 2 3 8 6 2 2" xfId="30006"/>
    <cellStyle name="Normal 2 3 8 6 3" xfId="21860"/>
    <cellStyle name="Normal 2 3 8 7" xfId="8411"/>
    <cellStyle name="Normal 2 3 8 7 2" xfId="24707"/>
    <cellStyle name="Normal 2 3 8 8" xfId="16561"/>
    <cellStyle name="Normal 2 3 9" xfId="354"/>
    <cellStyle name="Normal 2 3 9 2" xfId="1060"/>
    <cellStyle name="Normal 2 3 9 2 2" xfId="2470"/>
    <cellStyle name="Normal 2 3 9 2 2 2" xfId="4975"/>
    <cellStyle name="Normal 2 3 9 2 2 2 2" xfId="13121"/>
    <cellStyle name="Normal 2 3 9 2 2 2 2 2" xfId="29417"/>
    <cellStyle name="Normal 2 3 9 2 2 2 3" xfId="21271"/>
    <cellStyle name="Normal 2 3 9 2 2 3" xfId="7769"/>
    <cellStyle name="Normal 2 3 9 2 2 3 2" xfId="15915"/>
    <cellStyle name="Normal 2 3 9 2 2 3 2 2" xfId="32211"/>
    <cellStyle name="Normal 2 3 9 2 2 3 3" xfId="24065"/>
    <cellStyle name="Normal 2 3 9 2 2 4" xfId="10616"/>
    <cellStyle name="Normal 2 3 9 2 2 4 2" xfId="26912"/>
    <cellStyle name="Normal 2 3 9 2 2 5" xfId="18766"/>
    <cellStyle name="Normal 2 3 9 2 3" xfId="3757"/>
    <cellStyle name="Normal 2 3 9 2 3 2" xfId="11903"/>
    <cellStyle name="Normal 2 3 9 2 3 2 2" xfId="28199"/>
    <cellStyle name="Normal 2 3 9 2 3 3" xfId="20053"/>
    <cellStyle name="Normal 2 3 9 2 4" xfId="6359"/>
    <cellStyle name="Normal 2 3 9 2 4 2" xfId="14505"/>
    <cellStyle name="Normal 2 3 9 2 4 2 2" xfId="30801"/>
    <cellStyle name="Normal 2 3 9 2 4 3" xfId="22655"/>
    <cellStyle name="Normal 2 3 9 2 5" xfId="9206"/>
    <cellStyle name="Normal 2 3 9 2 5 2" xfId="25502"/>
    <cellStyle name="Normal 2 3 9 2 6" xfId="17356"/>
    <cellStyle name="Normal 2 3 9 3" xfId="1765"/>
    <cellStyle name="Normal 2 3 9 3 2" xfId="4366"/>
    <cellStyle name="Normal 2 3 9 3 2 2" xfId="12512"/>
    <cellStyle name="Normal 2 3 9 3 2 2 2" xfId="28808"/>
    <cellStyle name="Normal 2 3 9 3 2 3" xfId="20662"/>
    <cellStyle name="Normal 2 3 9 3 3" xfId="7064"/>
    <cellStyle name="Normal 2 3 9 3 3 2" xfId="15210"/>
    <cellStyle name="Normal 2 3 9 3 3 2 2" xfId="31506"/>
    <cellStyle name="Normal 2 3 9 3 3 3" xfId="23360"/>
    <cellStyle name="Normal 2 3 9 3 4" xfId="9911"/>
    <cellStyle name="Normal 2 3 9 3 4 2" xfId="26207"/>
    <cellStyle name="Normal 2 3 9 3 5" xfId="18061"/>
    <cellStyle name="Normal 2 3 9 4" xfId="3148"/>
    <cellStyle name="Normal 2 3 9 4 2" xfId="11294"/>
    <cellStyle name="Normal 2 3 9 4 2 2" xfId="27590"/>
    <cellStyle name="Normal 2 3 9 4 3" xfId="19444"/>
    <cellStyle name="Normal 2 3 9 5" xfId="5654"/>
    <cellStyle name="Normal 2 3 9 5 2" xfId="13800"/>
    <cellStyle name="Normal 2 3 9 5 2 2" xfId="30096"/>
    <cellStyle name="Normal 2 3 9 5 3" xfId="21950"/>
    <cellStyle name="Normal 2 3 9 6" xfId="8501"/>
    <cellStyle name="Normal 2 3 9 6 2" xfId="24797"/>
    <cellStyle name="Normal 2 3 9 7" xfId="16651"/>
    <cellStyle name="Normal 2 4" xfId="9"/>
    <cellStyle name="Normal 2 4 10" xfId="1422"/>
    <cellStyle name="Normal 2 4 10 2" xfId="4071"/>
    <cellStyle name="Normal 2 4 10 2 2" xfId="12217"/>
    <cellStyle name="Normal 2 4 10 2 2 2" xfId="28513"/>
    <cellStyle name="Normal 2 4 10 2 3" xfId="20367"/>
    <cellStyle name="Normal 2 4 10 3" xfId="6721"/>
    <cellStyle name="Normal 2 4 10 3 2" xfId="14867"/>
    <cellStyle name="Normal 2 4 10 3 2 2" xfId="31163"/>
    <cellStyle name="Normal 2 4 10 3 3" xfId="23017"/>
    <cellStyle name="Normal 2 4 10 4" xfId="9568"/>
    <cellStyle name="Normal 2 4 10 4 2" xfId="25864"/>
    <cellStyle name="Normal 2 4 10 5" xfId="17718"/>
    <cellStyle name="Normal 2 4 11" xfId="2853"/>
    <cellStyle name="Normal 2 4 11 2" xfId="10999"/>
    <cellStyle name="Normal 2 4 11 2 2" xfId="27295"/>
    <cellStyle name="Normal 2 4 11 3" xfId="19149"/>
    <cellStyle name="Normal 2 4 12" xfId="5311"/>
    <cellStyle name="Normal 2 4 12 2" xfId="13457"/>
    <cellStyle name="Normal 2 4 12 2 2" xfId="29753"/>
    <cellStyle name="Normal 2 4 12 3" xfId="21607"/>
    <cellStyle name="Normal 2 4 13" xfId="8158"/>
    <cellStyle name="Normal 2 4 13 2" xfId="24454"/>
    <cellStyle name="Normal 2 4 14" xfId="16308"/>
    <cellStyle name="Normal 2 4 2" xfId="22"/>
    <cellStyle name="Normal 2 4 2 10" xfId="2862"/>
    <cellStyle name="Normal 2 4 2 10 2" xfId="11008"/>
    <cellStyle name="Normal 2 4 2 10 2 2" xfId="27304"/>
    <cellStyle name="Normal 2 4 2 10 3" xfId="19158"/>
    <cellStyle name="Normal 2 4 2 11" xfId="5322"/>
    <cellStyle name="Normal 2 4 2 11 2" xfId="13468"/>
    <cellStyle name="Normal 2 4 2 11 2 2" xfId="29764"/>
    <cellStyle name="Normal 2 4 2 11 3" xfId="21618"/>
    <cellStyle name="Normal 2 4 2 12" xfId="8169"/>
    <cellStyle name="Normal 2 4 2 12 2" xfId="24465"/>
    <cellStyle name="Normal 2 4 2 13" xfId="16319"/>
    <cellStyle name="Normal 2 4 2 2" xfId="44"/>
    <cellStyle name="Normal 2 4 2 2 10" xfId="5344"/>
    <cellStyle name="Normal 2 4 2 2 10 2" xfId="13490"/>
    <cellStyle name="Normal 2 4 2 2 10 2 2" xfId="29786"/>
    <cellStyle name="Normal 2 4 2 2 10 3" xfId="21640"/>
    <cellStyle name="Normal 2 4 2 2 11" xfId="8191"/>
    <cellStyle name="Normal 2 4 2 2 11 2" xfId="24487"/>
    <cellStyle name="Normal 2 4 2 2 12" xfId="16341"/>
    <cellStyle name="Normal 2 4 2 2 2" xfId="88"/>
    <cellStyle name="Normal 2 4 2 2 2 10" xfId="8235"/>
    <cellStyle name="Normal 2 4 2 2 2 10 2" xfId="24531"/>
    <cellStyle name="Normal 2 4 2 2 2 11" xfId="16385"/>
    <cellStyle name="Normal 2 4 2 2 2 2" xfId="178"/>
    <cellStyle name="Normal 2 4 2 2 2 2 2" xfId="522"/>
    <cellStyle name="Normal 2 4 2 2 2 2 2 2" xfId="1228"/>
    <cellStyle name="Normal 2 4 2 2 2 2 2 2 2" xfId="2638"/>
    <cellStyle name="Normal 2 4 2 2 2 2 2 2 2 2" xfId="5113"/>
    <cellStyle name="Normal 2 4 2 2 2 2 2 2 2 2 2" xfId="13259"/>
    <cellStyle name="Normal 2 4 2 2 2 2 2 2 2 2 2 2" xfId="29555"/>
    <cellStyle name="Normal 2 4 2 2 2 2 2 2 2 2 3" xfId="21409"/>
    <cellStyle name="Normal 2 4 2 2 2 2 2 2 2 3" xfId="7937"/>
    <cellStyle name="Normal 2 4 2 2 2 2 2 2 2 3 2" xfId="16083"/>
    <cellStyle name="Normal 2 4 2 2 2 2 2 2 2 3 2 2" xfId="32379"/>
    <cellStyle name="Normal 2 4 2 2 2 2 2 2 2 3 3" xfId="24233"/>
    <cellStyle name="Normal 2 4 2 2 2 2 2 2 2 4" xfId="10784"/>
    <cellStyle name="Normal 2 4 2 2 2 2 2 2 2 4 2" xfId="27080"/>
    <cellStyle name="Normal 2 4 2 2 2 2 2 2 2 5" xfId="18934"/>
    <cellStyle name="Normal 2 4 2 2 2 2 2 2 3" xfId="3895"/>
    <cellStyle name="Normal 2 4 2 2 2 2 2 2 3 2" xfId="12041"/>
    <cellStyle name="Normal 2 4 2 2 2 2 2 2 3 2 2" xfId="28337"/>
    <cellStyle name="Normal 2 4 2 2 2 2 2 2 3 3" xfId="20191"/>
    <cellStyle name="Normal 2 4 2 2 2 2 2 2 4" xfId="6527"/>
    <cellStyle name="Normal 2 4 2 2 2 2 2 2 4 2" xfId="14673"/>
    <cellStyle name="Normal 2 4 2 2 2 2 2 2 4 2 2" xfId="30969"/>
    <cellStyle name="Normal 2 4 2 2 2 2 2 2 4 3" xfId="22823"/>
    <cellStyle name="Normal 2 4 2 2 2 2 2 2 5" xfId="9374"/>
    <cellStyle name="Normal 2 4 2 2 2 2 2 2 5 2" xfId="25670"/>
    <cellStyle name="Normal 2 4 2 2 2 2 2 2 6" xfId="17524"/>
    <cellStyle name="Normal 2 4 2 2 2 2 2 3" xfId="1933"/>
    <cellStyle name="Normal 2 4 2 2 2 2 2 3 2" xfId="4504"/>
    <cellStyle name="Normal 2 4 2 2 2 2 2 3 2 2" xfId="12650"/>
    <cellStyle name="Normal 2 4 2 2 2 2 2 3 2 2 2" xfId="28946"/>
    <cellStyle name="Normal 2 4 2 2 2 2 2 3 2 3" xfId="20800"/>
    <cellStyle name="Normal 2 4 2 2 2 2 2 3 3" xfId="7232"/>
    <cellStyle name="Normal 2 4 2 2 2 2 2 3 3 2" xfId="15378"/>
    <cellStyle name="Normal 2 4 2 2 2 2 2 3 3 2 2" xfId="31674"/>
    <cellStyle name="Normal 2 4 2 2 2 2 2 3 3 3" xfId="23528"/>
    <cellStyle name="Normal 2 4 2 2 2 2 2 3 4" xfId="10079"/>
    <cellStyle name="Normal 2 4 2 2 2 2 2 3 4 2" xfId="26375"/>
    <cellStyle name="Normal 2 4 2 2 2 2 2 3 5" xfId="18229"/>
    <cellStyle name="Normal 2 4 2 2 2 2 2 4" xfId="3286"/>
    <cellStyle name="Normal 2 4 2 2 2 2 2 4 2" xfId="11432"/>
    <cellStyle name="Normal 2 4 2 2 2 2 2 4 2 2" xfId="27728"/>
    <cellStyle name="Normal 2 4 2 2 2 2 2 4 3" xfId="19582"/>
    <cellStyle name="Normal 2 4 2 2 2 2 2 5" xfId="5822"/>
    <cellStyle name="Normal 2 4 2 2 2 2 2 5 2" xfId="13968"/>
    <cellStyle name="Normal 2 4 2 2 2 2 2 5 2 2" xfId="30264"/>
    <cellStyle name="Normal 2 4 2 2 2 2 2 5 3" xfId="22118"/>
    <cellStyle name="Normal 2 4 2 2 2 2 2 6" xfId="8669"/>
    <cellStyle name="Normal 2 4 2 2 2 2 2 6 2" xfId="24965"/>
    <cellStyle name="Normal 2 4 2 2 2 2 2 7" xfId="16819"/>
    <cellStyle name="Normal 2 4 2 2 2 2 3" xfId="884"/>
    <cellStyle name="Normal 2 4 2 2 2 2 3 2" xfId="2294"/>
    <cellStyle name="Normal 2 4 2 2 2 2 3 2 2" xfId="4817"/>
    <cellStyle name="Normal 2 4 2 2 2 2 3 2 2 2" xfId="12963"/>
    <cellStyle name="Normal 2 4 2 2 2 2 3 2 2 2 2" xfId="29259"/>
    <cellStyle name="Normal 2 4 2 2 2 2 3 2 2 3" xfId="21113"/>
    <cellStyle name="Normal 2 4 2 2 2 2 3 2 3" xfId="7593"/>
    <cellStyle name="Normal 2 4 2 2 2 2 3 2 3 2" xfId="15739"/>
    <cellStyle name="Normal 2 4 2 2 2 2 3 2 3 2 2" xfId="32035"/>
    <cellStyle name="Normal 2 4 2 2 2 2 3 2 3 3" xfId="23889"/>
    <cellStyle name="Normal 2 4 2 2 2 2 3 2 4" xfId="10440"/>
    <cellStyle name="Normal 2 4 2 2 2 2 3 2 4 2" xfId="26736"/>
    <cellStyle name="Normal 2 4 2 2 2 2 3 2 5" xfId="18590"/>
    <cellStyle name="Normal 2 4 2 2 2 2 3 3" xfId="3599"/>
    <cellStyle name="Normal 2 4 2 2 2 2 3 3 2" xfId="11745"/>
    <cellStyle name="Normal 2 4 2 2 2 2 3 3 2 2" xfId="28041"/>
    <cellStyle name="Normal 2 4 2 2 2 2 3 3 3" xfId="19895"/>
    <cellStyle name="Normal 2 4 2 2 2 2 3 4" xfId="6183"/>
    <cellStyle name="Normal 2 4 2 2 2 2 3 4 2" xfId="14329"/>
    <cellStyle name="Normal 2 4 2 2 2 2 3 4 2 2" xfId="30625"/>
    <cellStyle name="Normal 2 4 2 2 2 2 3 4 3" xfId="22479"/>
    <cellStyle name="Normal 2 4 2 2 2 2 3 5" xfId="9030"/>
    <cellStyle name="Normal 2 4 2 2 2 2 3 5 2" xfId="25326"/>
    <cellStyle name="Normal 2 4 2 2 2 2 3 6" xfId="17180"/>
    <cellStyle name="Normal 2 4 2 2 2 2 4" xfId="1589"/>
    <cellStyle name="Normal 2 4 2 2 2 2 4 2" xfId="4208"/>
    <cellStyle name="Normal 2 4 2 2 2 2 4 2 2" xfId="12354"/>
    <cellStyle name="Normal 2 4 2 2 2 2 4 2 2 2" xfId="28650"/>
    <cellStyle name="Normal 2 4 2 2 2 2 4 2 3" xfId="20504"/>
    <cellStyle name="Normal 2 4 2 2 2 2 4 3" xfId="6888"/>
    <cellStyle name="Normal 2 4 2 2 2 2 4 3 2" xfId="15034"/>
    <cellStyle name="Normal 2 4 2 2 2 2 4 3 2 2" xfId="31330"/>
    <cellStyle name="Normal 2 4 2 2 2 2 4 3 3" xfId="23184"/>
    <cellStyle name="Normal 2 4 2 2 2 2 4 4" xfId="9735"/>
    <cellStyle name="Normal 2 4 2 2 2 2 4 4 2" xfId="26031"/>
    <cellStyle name="Normal 2 4 2 2 2 2 4 5" xfId="17885"/>
    <cellStyle name="Normal 2 4 2 2 2 2 5" xfId="2990"/>
    <cellStyle name="Normal 2 4 2 2 2 2 5 2" xfId="11136"/>
    <cellStyle name="Normal 2 4 2 2 2 2 5 2 2" xfId="27432"/>
    <cellStyle name="Normal 2 4 2 2 2 2 5 3" xfId="19286"/>
    <cellStyle name="Normal 2 4 2 2 2 2 6" xfId="5478"/>
    <cellStyle name="Normal 2 4 2 2 2 2 6 2" xfId="13624"/>
    <cellStyle name="Normal 2 4 2 2 2 2 6 2 2" xfId="29920"/>
    <cellStyle name="Normal 2 4 2 2 2 2 6 3" xfId="21774"/>
    <cellStyle name="Normal 2 4 2 2 2 2 7" xfId="8325"/>
    <cellStyle name="Normal 2 4 2 2 2 2 7 2" xfId="24621"/>
    <cellStyle name="Normal 2 4 2 2 2 2 8" xfId="16475"/>
    <cellStyle name="Normal 2 4 2 2 2 3" xfId="253"/>
    <cellStyle name="Normal 2 4 2 2 2 3 2" xfId="597"/>
    <cellStyle name="Normal 2 4 2 2 2 3 2 2" xfId="1303"/>
    <cellStyle name="Normal 2 4 2 2 2 3 2 2 2" xfId="2713"/>
    <cellStyle name="Normal 2 4 2 2 2 3 2 2 2 2" xfId="5187"/>
    <cellStyle name="Normal 2 4 2 2 2 3 2 2 2 2 2" xfId="13333"/>
    <cellStyle name="Normal 2 4 2 2 2 3 2 2 2 2 2 2" xfId="29629"/>
    <cellStyle name="Normal 2 4 2 2 2 3 2 2 2 2 3" xfId="21483"/>
    <cellStyle name="Normal 2 4 2 2 2 3 2 2 2 3" xfId="8012"/>
    <cellStyle name="Normal 2 4 2 2 2 3 2 2 2 3 2" xfId="16158"/>
    <cellStyle name="Normal 2 4 2 2 2 3 2 2 2 3 2 2" xfId="32454"/>
    <cellStyle name="Normal 2 4 2 2 2 3 2 2 2 3 3" xfId="24308"/>
    <cellStyle name="Normal 2 4 2 2 2 3 2 2 2 4" xfId="10859"/>
    <cellStyle name="Normal 2 4 2 2 2 3 2 2 2 4 2" xfId="27155"/>
    <cellStyle name="Normal 2 4 2 2 2 3 2 2 2 5" xfId="19009"/>
    <cellStyle name="Normal 2 4 2 2 2 3 2 2 3" xfId="3969"/>
    <cellStyle name="Normal 2 4 2 2 2 3 2 2 3 2" xfId="12115"/>
    <cellStyle name="Normal 2 4 2 2 2 3 2 2 3 2 2" xfId="28411"/>
    <cellStyle name="Normal 2 4 2 2 2 3 2 2 3 3" xfId="20265"/>
    <cellStyle name="Normal 2 4 2 2 2 3 2 2 4" xfId="6602"/>
    <cellStyle name="Normal 2 4 2 2 2 3 2 2 4 2" xfId="14748"/>
    <cellStyle name="Normal 2 4 2 2 2 3 2 2 4 2 2" xfId="31044"/>
    <cellStyle name="Normal 2 4 2 2 2 3 2 2 4 3" xfId="22898"/>
    <cellStyle name="Normal 2 4 2 2 2 3 2 2 5" xfId="9449"/>
    <cellStyle name="Normal 2 4 2 2 2 3 2 2 5 2" xfId="25745"/>
    <cellStyle name="Normal 2 4 2 2 2 3 2 2 6" xfId="17599"/>
    <cellStyle name="Normal 2 4 2 2 2 3 2 3" xfId="2008"/>
    <cellStyle name="Normal 2 4 2 2 2 3 2 3 2" xfId="4578"/>
    <cellStyle name="Normal 2 4 2 2 2 3 2 3 2 2" xfId="12724"/>
    <cellStyle name="Normal 2 4 2 2 2 3 2 3 2 2 2" xfId="29020"/>
    <cellStyle name="Normal 2 4 2 2 2 3 2 3 2 3" xfId="20874"/>
    <cellStyle name="Normal 2 4 2 2 2 3 2 3 3" xfId="7307"/>
    <cellStyle name="Normal 2 4 2 2 2 3 2 3 3 2" xfId="15453"/>
    <cellStyle name="Normal 2 4 2 2 2 3 2 3 3 2 2" xfId="31749"/>
    <cellStyle name="Normal 2 4 2 2 2 3 2 3 3 3" xfId="23603"/>
    <cellStyle name="Normal 2 4 2 2 2 3 2 3 4" xfId="10154"/>
    <cellStyle name="Normal 2 4 2 2 2 3 2 3 4 2" xfId="26450"/>
    <cellStyle name="Normal 2 4 2 2 2 3 2 3 5" xfId="18304"/>
    <cellStyle name="Normal 2 4 2 2 2 3 2 4" xfId="3360"/>
    <cellStyle name="Normal 2 4 2 2 2 3 2 4 2" xfId="11506"/>
    <cellStyle name="Normal 2 4 2 2 2 3 2 4 2 2" xfId="27802"/>
    <cellStyle name="Normal 2 4 2 2 2 3 2 4 3" xfId="19656"/>
    <cellStyle name="Normal 2 4 2 2 2 3 2 5" xfId="5897"/>
    <cellStyle name="Normal 2 4 2 2 2 3 2 5 2" xfId="14043"/>
    <cellStyle name="Normal 2 4 2 2 2 3 2 5 2 2" xfId="30339"/>
    <cellStyle name="Normal 2 4 2 2 2 3 2 5 3" xfId="22193"/>
    <cellStyle name="Normal 2 4 2 2 2 3 2 6" xfId="8744"/>
    <cellStyle name="Normal 2 4 2 2 2 3 2 6 2" xfId="25040"/>
    <cellStyle name="Normal 2 4 2 2 2 3 2 7" xfId="16894"/>
    <cellStyle name="Normal 2 4 2 2 2 3 3" xfId="959"/>
    <cellStyle name="Normal 2 4 2 2 2 3 3 2" xfId="2369"/>
    <cellStyle name="Normal 2 4 2 2 2 3 3 2 2" xfId="4891"/>
    <cellStyle name="Normal 2 4 2 2 2 3 3 2 2 2" xfId="13037"/>
    <cellStyle name="Normal 2 4 2 2 2 3 3 2 2 2 2" xfId="29333"/>
    <cellStyle name="Normal 2 4 2 2 2 3 3 2 2 3" xfId="21187"/>
    <cellStyle name="Normal 2 4 2 2 2 3 3 2 3" xfId="7668"/>
    <cellStyle name="Normal 2 4 2 2 2 3 3 2 3 2" xfId="15814"/>
    <cellStyle name="Normal 2 4 2 2 2 3 3 2 3 2 2" xfId="32110"/>
    <cellStyle name="Normal 2 4 2 2 2 3 3 2 3 3" xfId="23964"/>
    <cellStyle name="Normal 2 4 2 2 2 3 3 2 4" xfId="10515"/>
    <cellStyle name="Normal 2 4 2 2 2 3 3 2 4 2" xfId="26811"/>
    <cellStyle name="Normal 2 4 2 2 2 3 3 2 5" xfId="18665"/>
    <cellStyle name="Normal 2 4 2 2 2 3 3 3" xfId="3673"/>
    <cellStyle name="Normal 2 4 2 2 2 3 3 3 2" xfId="11819"/>
    <cellStyle name="Normal 2 4 2 2 2 3 3 3 2 2" xfId="28115"/>
    <cellStyle name="Normal 2 4 2 2 2 3 3 3 3" xfId="19969"/>
    <cellStyle name="Normal 2 4 2 2 2 3 3 4" xfId="6258"/>
    <cellStyle name="Normal 2 4 2 2 2 3 3 4 2" xfId="14404"/>
    <cellStyle name="Normal 2 4 2 2 2 3 3 4 2 2" xfId="30700"/>
    <cellStyle name="Normal 2 4 2 2 2 3 3 4 3" xfId="22554"/>
    <cellStyle name="Normal 2 4 2 2 2 3 3 5" xfId="9105"/>
    <cellStyle name="Normal 2 4 2 2 2 3 3 5 2" xfId="25401"/>
    <cellStyle name="Normal 2 4 2 2 2 3 3 6" xfId="17255"/>
    <cellStyle name="Normal 2 4 2 2 2 3 4" xfId="1664"/>
    <cellStyle name="Normal 2 4 2 2 2 3 4 2" xfId="4282"/>
    <cellStyle name="Normal 2 4 2 2 2 3 4 2 2" xfId="12428"/>
    <cellStyle name="Normal 2 4 2 2 2 3 4 2 2 2" xfId="28724"/>
    <cellStyle name="Normal 2 4 2 2 2 3 4 2 3" xfId="20578"/>
    <cellStyle name="Normal 2 4 2 2 2 3 4 3" xfId="6963"/>
    <cellStyle name="Normal 2 4 2 2 2 3 4 3 2" xfId="15109"/>
    <cellStyle name="Normal 2 4 2 2 2 3 4 3 2 2" xfId="31405"/>
    <cellStyle name="Normal 2 4 2 2 2 3 4 3 3" xfId="23259"/>
    <cellStyle name="Normal 2 4 2 2 2 3 4 4" xfId="9810"/>
    <cellStyle name="Normal 2 4 2 2 2 3 4 4 2" xfId="26106"/>
    <cellStyle name="Normal 2 4 2 2 2 3 4 5" xfId="17960"/>
    <cellStyle name="Normal 2 4 2 2 2 3 5" xfId="3064"/>
    <cellStyle name="Normal 2 4 2 2 2 3 5 2" xfId="11210"/>
    <cellStyle name="Normal 2 4 2 2 2 3 5 2 2" xfId="27506"/>
    <cellStyle name="Normal 2 4 2 2 2 3 5 3" xfId="19360"/>
    <cellStyle name="Normal 2 4 2 2 2 3 6" xfId="5553"/>
    <cellStyle name="Normal 2 4 2 2 2 3 6 2" xfId="13699"/>
    <cellStyle name="Normal 2 4 2 2 2 3 6 2 2" xfId="29995"/>
    <cellStyle name="Normal 2 4 2 2 2 3 6 3" xfId="21849"/>
    <cellStyle name="Normal 2 4 2 2 2 3 7" xfId="8400"/>
    <cellStyle name="Normal 2 4 2 2 2 3 7 2" xfId="24696"/>
    <cellStyle name="Normal 2 4 2 2 2 3 8" xfId="16550"/>
    <cellStyle name="Normal 2 4 2 2 2 4" xfId="342"/>
    <cellStyle name="Normal 2 4 2 2 2 4 2" xfId="686"/>
    <cellStyle name="Normal 2 4 2 2 2 4 2 2" xfId="1392"/>
    <cellStyle name="Normal 2 4 2 2 2 4 2 2 2" xfId="2802"/>
    <cellStyle name="Normal 2 4 2 2 2 4 2 2 2 2" xfId="5261"/>
    <cellStyle name="Normal 2 4 2 2 2 4 2 2 2 2 2" xfId="13407"/>
    <cellStyle name="Normal 2 4 2 2 2 4 2 2 2 2 2 2" xfId="29703"/>
    <cellStyle name="Normal 2 4 2 2 2 4 2 2 2 2 3" xfId="21557"/>
    <cellStyle name="Normal 2 4 2 2 2 4 2 2 2 3" xfId="8101"/>
    <cellStyle name="Normal 2 4 2 2 2 4 2 2 2 3 2" xfId="16247"/>
    <cellStyle name="Normal 2 4 2 2 2 4 2 2 2 3 2 2" xfId="32543"/>
    <cellStyle name="Normal 2 4 2 2 2 4 2 2 2 3 3" xfId="24397"/>
    <cellStyle name="Normal 2 4 2 2 2 4 2 2 2 4" xfId="10948"/>
    <cellStyle name="Normal 2 4 2 2 2 4 2 2 2 4 2" xfId="27244"/>
    <cellStyle name="Normal 2 4 2 2 2 4 2 2 2 5" xfId="19098"/>
    <cellStyle name="Normal 2 4 2 2 2 4 2 2 3" xfId="4043"/>
    <cellStyle name="Normal 2 4 2 2 2 4 2 2 3 2" xfId="12189"/>
    <cellStyle name="Normal 2 4 2 2 2 4 2 2 3 2 2" xfId="28485"/>
    <cellStyle name="Normal 2 4 2 2 2 4 2 2 3 3" xfId="20339"/>
    <cellStyle name="Normal 2 4 2 2 2 4 2 2 4" xfId="6691"/>
    <cellStyle name="Normal 2 4 2 2 2 4 2 2 4 2" xfId="14837"/>
    <cellStyle name="Normal 2 4 2 2 2 4 2 2 4 2 2" xfId="31133"/>
    <cellStyle name="Normal 2 4 2 2 2 4 2 2 4 3" xfId="22987"/>
    <cellStyle name="Normal 2 4 2 2 2 4 2 2 5" xfId="9538"/>
    <cellStyle name="Normal 2 4 2 2 2 4 2 2 5 2" xfId="25834"/>
    <cellStyle name="Normal 2 4 2 2 2 4 2 2 6" xfId="17688"/>
    <cellStyle name="Normal 2 4 2 2 2 4 2 3" xfId="2097"/>
    <cellStyle name="Normal 2 4 2 2 2 4 2 3 2" xfId="4652"/>
    <cellStyle name="Normal 2 4 2 2 2 4 2 3 2 2" xfId="12798"/>
    <cellStyle name="Normal 2 4 2 2 2 4 2 3 2 2 2" xfId="29094"/>
    <cellStyle name="Normal 2 4 2 2 2 4 2 3 2 3" xfId="20948"/>
    <cellStyle name="Normal 2 4 2 2 2 4 2 3 3" xfId="7396"/>
    <cellStyle name="Normal 2 4 2 2 2 4 2 3 3 2" xfId="15542"/>
    <cellStyle name="Normal 2 4 2 2 2 4 2 3 3 2 2" xfId="31838"/>
    <cellStyle name="Normal 2 4 2 2 2 4 2 3 3 3" xfId="23692"/>
    <cellStyle name="Normal 2 4 2 2 2 4 2 3 4" xfId="10243"/>
    <cellStyle name="Normal 2 4 2 2 2 4 2 3 4 2" xfId="26539"/>
    <cellStyle name="Normal 2 4 2 2 2 4 2 3 5" xfId="18393"/>
    <cellStyle name="Normal 2 4 2 2 2 4 2 4" xfId="3434"/>
    <cellStyle name="Normal 2 4 2 2 2 4 2 4 2" xfId="11580"/>
    <cellStyle name="Normal 2 4 2 2 2 4 2 4 2 2" xfId="27876"/>
    <cellStyle name="Normal 2 4 2 2 2 4 2 4 3" xfId="19730"/>
    <cellStyle name="Normal 2 4 2 2 2 4 2 5" xfId="5986"/>
    <cellStyle name="Normal 2 4 2 2 2 4 2 5 2" xfId="14132"/>
    <cellStyle name="Normal 2 4 2 2 2 4 2 5 2 2" xfId="30428"/>
    <cellStyle name="Normal 2 4 2 2 2 4 2 5 3" xfId="22282"/>
    <cellStyle name="Normal 2 4 2 2 2 4 2 6" xfId="8833"/>
    <cellStyle name="Normal 2 4 2 2 2 4 2 6 2" xfId="25129"/>
    <cellStyle name="Normal 2 4 2 2 2 4 2 7" xfId="16983"/>
    <cellStyle name="Normal 2 4 2 2 2 4 3" xfId="1048"/>
    <cellStyle name="Normal 2 4 2 2 2 4 3 2" xfId="2458"/>
    <cellStyle name="Normal 2 4 2 2 2 4 3 2 2" xfId="4965"/>
    <cellStyle name="Normal 2 4 2 2 2 4 3 2 2 2" xfId="13111"/>
    <cellStyle name="Normal 2 4 2 2 2 4 3 2 2 2 2" xfId="29407"/>
    <cellStyle name="Normal 2 4 2 2 2 4 3 2 2 3" xfId="21261"/>
    <cellStyle name="Normal 2 4 2 2 2 4 3 2 3" xfId="7757"/>
    <cellStyle name="Normal 2 4 2 2 2 4 3 2 3 2" xfId="15903"/>
    <cellStyle name="Normal 2 4 2 2 2 4 3 2 3 2 2" xfId="32199"/>
    <cellStyle name="Normal 2 4 2 2 2 4 3 2 3 3" xfId="24053"/>
    <cellStyle name="Normal 2 4 2 2 2 4 3 2 4" xfId="10604"/>
    <cellStyle name="Normal 2 4 2 2 2 4 3 2 4 2" xfId="26900"/>
    <cellStyle name="Normal 2 4 2 2 2 4 3 2 5" xfId="18754"/>
    <cellStyle name="Normal 2 4 2 2 2 4 3 3" xfId="3747"/>
    <cellStyle name="Normal 2 4 2 2 2 4 3 3 2" xfId="11893"/>
    <cellStyle name="Normal 2 4 2 2 2 4 3 3 2 2" xfId="28189"/>
    <cellStyle name="Normal 2 4 2 2 2 4 3 3 3" xfId="20043"/>
    <cellStyle name="Normal 2 4 2 2 2 4 3 4" xfId="6347"/>
    <cellStyle name="Normal 2 4 2 2 2 4 3 4 2" xfId="14493"/>
    <cellStyle name="Normal 2 4 2 2 2 4 3 4 2 2" xfId="30789"/>
    <cellStyle name="Normal 2 4 2 2 2 4 3 4 3" xfId="22643"/>
    <cellStyle name="Normal 2 4 2 2 2 4 3 5" xfId="9194"/>
    <cellStyle name="Normal 2 4 2 2 2 4 3 5 2" xfId="25490"/>
    <cellStyle name="Normal 2 4 2 2 2 4 3 6" xfId="17344"/>
    <cellStyle name="Normal 2 4 2 2 2 4 4" xfId="1753"/>
    <cellStyle name="Normal 2 4 2 2 2 4 4 2" xfId="4356"/>
    <cellStyle name="Normal 2 4 2 2 2 4 4 2 2" xfId="12502"/>
    <cellStyle name="Normal 2 4 2 2 2 4 4 2 2 2" xfId="28798"/>
    <cellStyle name="Normal 2 4 2 2 2 4 4 2 3" xfId="20652"/>
    <cellStyle name="Normal 2 4 2 2 2 4 4 3" xfId="7052"/>
    <cellStyle name="Normal 2 4 2 2 2 4 4 3 2" xfId="15198"/>
    <cellStyle name="Normal 2 4 2 2 2 4 4 3 2 2" xfId="31494"/>
    <cellStyle name="Normal 2 4 2 2 2 4 4 3 3" xfId="23348"/>
    <cellStyle name="Normal 2 4 2 2 2 4 4 4" xfId="9899"/>
    <cellStyle name="Normal 2 4 2 2 2 4 4 4 2" xfId="26195"/>
    <cellStyle name="Normal 2 4 2 2 2 4 4 5" xfId="18049"/>
    <cellStyle name="Normal 2 4 2 2 2 4 5" xfId="3138"/>
    <cellStyle name="Normal 2 4 2 2 2 4 5 2" xfId="11284"/>
    <cellStyle name="Normal 2 4 2 2 2 4 5 2 2" xfId="27580"/>
    <cellStyle name="Normal 2 4 2 2 2 4 5 3" xfId="19434"/>
    <cellStyle name="Normal 2 4 2 2 2 4 6" xfId="5642"/>
    <cellStyle name="Normal 2 4 2 2 2 4 6 2" xfId="13788"/>
    <cellStyle name="Normal 2 4 2 2 2 4 6 2 2" xfId="30084"/>
    <cellStyle name="Normal 2 4 2 2 2 4 6 3" xfId="21938"/>
    <cellStyle name="Normal 2 4 2 2 2 4 7" xfId="8489"/>
    <cellStyle name="Normal 2 4 2 2 2 4 7 2" xfId="24785"/>
    <cellStyle name="Normal 2 4 2 2 2 4 8" xfId="16639"/>
    <cellStyle name="Normal 2 4 2 2 2 5" xfId="432"/>
    <cellStyle name="Normal 2 4 2 2 2 5 2" xfId="1138"/>
    <cellStyle name="Normal 2 4 2 2 2 5 2 2" xfId="2548"/>
    <cellStyle name="Normal 2 4 2 2 2 5 2 2 2" xfId="5039"/>
    <cellStyle name="Normal 2 4 2 2 2 5 2 2 2 2" xfId="13185"/>
    <cellStyle name="Normal 2 4 2 2 2 5 2 2 2 2 2" xfId="29481"/>
    <cellStyle name="Normal 2 4 2 2 2 5 2 2 2 3" xfId="21335"/>
    <cellStyle name="Normal 2 4 2 2 2 5 2 2 3" xfId="7847"/>
    <cellStyle name="Normal 2 4 2 2 2 5 2 2 3 2" xfId="15993"/>
    <cellStyle name="Normal 2 4 2 2 2 5 2 2 3 2 2" xfId="32289"/>
    <cellStyle name="Normal 2 4 2 2 2 5 2 2 3 3" xfId="24143"/>
    <cellStyle name="Normal 2 4 2 2 2 5 2 2 4" xfId="10694"/>
    <cellStyle name="Normal 2 4 2 2 2 5 2 2 4 2" xfId="26990"/>
    <cellStyle name="Normal 2 4 2 2 2 5 2 2 5" xfId="18844"/>
    <cellStyle name="Normal 2 4 2 2 2 5 2 3" xfId="3821"/>
    <cellStyle name="Normal 2 4 2 2 2 5 2 3 2" xfId="11967"/>
    <cellStyle name="Normal 2 4 2 2 2 5 2 3 2 2" xfId="28263"/>
    <cellStyle name="Normal 2 4 2 2 2 5 2 3 3" xfId="20117"/>
    <cellStyle name="Normal 2 4 2 2 2 5 2 4" xfId="6437"/>
    <cellStyle name="Normal 2 4 2 2 2 5 2 4 2" xfId="14583"/>
    <cellStyle name="Normal 2 4 2 2 2 5 2 4 2 2" xfId="30879"/>
    <cellStyle name="Normal 2 4 2 2 2 5 2 4 3" xfId="22733"/>
    <cellStyle name="Normal 2 4 2 2 2 5 2 5" xfId="9284"/>
    <cellStyle name="Normal 2 4 2 2 2 5 2 5 2" xfId="25580"/>
    <cellStyle name="Normal 2 4 2 2 2 5 2 6" xfId="17434"/>
    <cellStyle name="Normal 2 4 2 2 2 5 3" xfId="1843"/>
    <cellStyle name="Normal 2 4 2 2 2 5 3 2" xfId="4430"/>
    <cellStyle name="Normal 2 4 2 2 2 5 3 2 2" xfId="12576"/>
    <cellStyle name="Normal 2 4 2 2 2 5 3 2 2 2" xfId="28872"/>
    <cellStyle name="Normal 2 4 2 2 2 5 3 2 3" xfId="20726"/>
    <cellStyle name="Normal 2 4 2 2 2 5 3 3" xfId="7142"/>
    <cellStyle name="Normal 2 4 2 2 2 5 3 3 2" xfId="15288"/>
    <cellStyle name="Normal 2 4 2 2 2 5 3 3 2 2" xfId="31584"/>
    <cellStyle name="Normal 2 4 2 2 2 5 3 3 3" xfId="23438"/>
    <cellStyle name="Normal 2 4 2 2 2 5 3 4" xfId="9989"/>
    <cellStyle name="Normal 2 4 2 2 2 5 3 4 2" xfId="26285"/>
    <cellStyle name="Normal 2 4 2 2 2 5 3 5" xfId="18139"/>
    <cellStyle name="Normal 2 4 2 2 2 5 4" xfId="3212"/>
    <cellStyle name="Normal 2 4 2 2 2 5 4 2" xfId="11358"/>
    <cellStyle name="Normal 2 4 2 2 2 5 4 2 2" xfId="27654"/>
    <cellStyle name="Normal 2 4 2 2 2 5 4 3" xfId="19508"/>
    <cellStyle name="Normal 2 4 2 2 2 5 5" xfId="5732"/>
    <cellStyle name="Normal 2 4 2 2 2 5 5 2" xfId="13878"/>
    <cellStyle name="Normal 2 4 2 2 2 5 5 2 2" xfId="30174"/>
    <cellStyle name="Normal 2 4 2 2 2 5 5 3" xfId="22028"/>
    <cellStyle name="Normal 2 4 2 2 2 5 6" xfId="8579"/>
    <cellStyle name="Normal 2 4 2 2 2 5 6 2" xfId="24875"/>
    <cellStyle name="Normal 2 4 2 2 2 5 7" xfId="16729"/>
    <cellStyle name="Normal 2 4 2 2 2 6" xfId="794"/>
    <cellStyle name="Normal 2 4 2 2 2 6 2" xfId="2204"/>
    <cellStyle name="Normal 2 4 2 2 2 6 2 2" xfId="4743"/>
    <cellStyle name="Normal 2 4 2 2 2 6 2 2 2" xfId="12889"/>
    <cellStyle name="Normal 2 4 2 2 2 6 2 2 2 2" xfId="29185"/>
    <cellStyle name="Normal 2 4 2 2 2 6 2 2 3" xfId="21039"/>
    <cellStyle name="Normal 2 4 2 2 2 6 2 3" xfId="7503"/>
    <cellStyle name="Normal 2 4 2 2 2 6 2 3 2" xfId="15649"/>
    <cellStyle name="Normal 2 4 2 2 2 6 2 3 2 2" xfId="31945"/>
    <cellStyle name="Normal 2 4 2 2 2 6 2 3 3" xfId="23799"/>
    <cellStyle name="Normal 2 4 2 2 2 6 2 4" xfId="10350"/>
    <cellStyle name="Normal 2 4 2 2 2 6 2 4 2" xfId="26646"/>
    <cellStyle name="Normal 2 4 2 2 2 6 2 5" xfId="18500"/>
    <cellStyle name="Normal 2 4 2 2 2 6 3" xfId="3525"/>
    <cellStyle name="Normal 2 4 2 2 2 6 3 2" xfId="11671"/>
    <cellStyle name="Normal 2 4 2 2 2 6 3 2 2" xfId="27967"/>
    <cellStyle name="Normal 2 4 2 2 2 6 3 3" xfId="19821"/>
    <cellStyle name="Normal 2 4 2 2 2 6 4" xfId="6093"/>
    <cellStyle name="Normal 2 4 2 2 2 6 4 2" xfId="14239"/>
    <cellStyle name="Normal 2 4 2 2 2 6 4 2 2" xfId="30535"/>
    <cellStyle name="Normal 2 4 2 2 2 6 4 3" xfId="22389"/>
    <cellStyle name="Normal 2 4 2 2 2 6 5" xfId="8940"/>
    <cellStyle name="Normal 2 4 2 2 2 6 5 2" xfId="25236"/>
    <cellStyle name="Normal 2 4 2 2 2 6 6" xfId="17090"/>
    <cellStyle name="Normal 2 4 2 2 2 7" xfId="1499"/>
    <cellStyle name="Normal 2 4 2 2 2 7 2" xfId="4134"/>
    <cellStyle name="Normal 2 4 2 2 2 7 2 2" xfId="12280"/>
    <cellStyle name="Normal 2 4 2 2 2 7 2 2 2" xfId="28576"/>
    <cellStyle name="Normal 2 4 2 2 2 7 2 3" xfId="20430"/>
    <cellStyle name="Normal 2 4 2 2 2 7 3" xfId="6798"/>
    <cellStyle name="Normal 2 4 2 2 2 7 3 2" xfId="14944"/>
    <cellStyle name="Normal 2 4 2 2 2 7 3 2 2" xfId="31240"/>
    <cellStyle name="Normal 2 4 2 2 2 7 3 3" xfId="23094"/>
    <cellStyle name="Normal 2 4 2 2 2 7 4" xfId="9645"/>
    <cellStyle name="Normal 2 4 2 2 2 7 4 2" xfId="25941"/>
    <cellStyle name="Normal 2 4 2 2 2 7 5" xfId="17795"/>
    <cellStyle name="Normal 2 4 2 2 2 8" xfId="2916"/>
    <cellStyle name="Normal 2 4 2 2 2 8 2" xfId="11062"/>
    <cellStyle name="Normal 2 4 2 2 2 8 2 2" xfId="27358"/>
    <cellStyle name="Normal 2 4 2 2 2 8 3" xfId="19212"/>
    <cellStyle name="Normal 2 4 2 2 2 9" xfId="5388"/>
    <cellStyle name="Normal 2 4 2 2 2 9 2" xfId="13534"/>
    <cellStyle name="Normal 2 4 2 2 2 9 2 2" xfId="29830"/>
    <cellStyle name="Normal 2 4 2 2 2 9 3" xfId="21684"/>
    <cellStyle name="Normal 2 4 2 2 3" xfId="134"/>
    <cellStyle name="Normal 2 4 2 2 3 2" xfId="478"/>
    <cellStyle name="Normal 2 4 2 2 3 2 2" xfId="1184"/>
    <cellStyle name="Normal 2 4 2 2 3 2 2 2" xfId="2594"/>
    <cellStyle name="Normal 2 4 2 2 3 2 2 2 2" xfId="5077"/>
    <cellStyle name="Normal 2 4 2 2 3 2 2 2 2 2" xfId="13223"/>
    <cellStyle name="Normal 2 4 2 2 3 2 2 2 2 2 2" xfId="29519"/>
    <cellStyle name="Normal 2 4 2 2 3 2 2 2 2 3" xfId="21373"/>
    <cellStyle name="Normal 2 4 2 2 3 2 2 2 3" xfId="7893"/>
    <cellStyle name="Normal 2 4 2 2 3 2 2 2 3 2" xfId="16039"/>
    <cellStyle name="Normal 2 4 2 2 3 2 2 2 3 2 2" xfId="32335"/>
    <cellStyle name="Normal 2 4 2 2 3 2 2 2 3 3" xfId="24189"/>
    <cellStyle name="Normal 2 4 2 2 3 2 2 2 4" xfId="10740"/>
    <cellStyle name="Normal 2 4 2 2 3 2 2 2 4 2" xfId="27036"/>
    <cellStyle name="Normal 2 4 2 2 3 2 2 2 5" xfId="18890"/>
    <cellStyle name="Normal 2 4 2 2 3 2 2 3" xfId="3859"/>
    <cellStyle name="Normal 2 4 2 2 3 2 2 3 2" xfId="12005"/>
    <cellStyle name="Normal 2 4 2 2 3 2 2 3 2 2" xfId="28301"/>
    <cellStyle name="Normal 2 4 2 2 3 2 2 3 3" xfId="20155"/>
    <cellStyle name="Normal 2 4 2 2 3 2 2 4" xfId="6483"/>
    <cellStyle name="Normal 2 4 2 2 3 2 2 4 2" xfId="14629"/>
    <cellStyle name="Normal 2 4 2 2 3 2 2 4 2 2" xfId="30925"/>
    <cellStyle name="Normal 2 4 2 2 3 2 2 4 3" xfId="22779"/>
    <cellStyle name="Normal 2 4 2 2 3 2 2 5" xfId="9330"/>
    <cellStyle name="Normal 2 4 2 2 3 2 2 5 2" xfId="25626"/>
    <cellStyle name="Normal 2 4 2 2 3 2 2 6" xfId="17480"/>
    <cellStyle name="Normal 2 4 2 2 3 2 3" xfId="1889"/>
    <cellStyle name="Normal 2 4 2 2 3 2 3 2" xfId="4468"/>
    <cellStyle name="Normal 2 4 2 2 3 2 3 2 2" xfId="12614"/>
    <cellStyle name="Normal 2 4 2 2 3 2 3 2 2 2" xfId="28910"/>
    <cellStyle name="Normal 2 4 2 2 3 2 3 2 3" xfId="20764"/>
    <cellStyle name="Normal 2 4 2 2 3 2 3 3" xfId="7188"/>
    <cellStyle name="Normal 2 4 2 2 3 2 3 3 2" xfId="15334"/>
    <cellStyle name="Normal 2 4 2 2 3 2 3 3 2 2" xfId="31630"/>
    <cellStyle name="Normal 2 4 2 2 3 2 3 3 3" xfId="23484"/>
    <cellStyle name="Normal 2 4 2 2 3 2 3 4" xfId="10035"/>
    <cellStyle name="Normal 2 4 2 2 3 2 3 4 2" xfId="26331"/>
    <cellStyle name="Normal 2 4 2 2 3 2 3 5" xfId="18185"/>
    <cellStyle name="Normal 2 4 2 2 3 2 4" xfId="3250"/>
    <cellStyle name="Normal 2 4 2 2 3 2 4 2" xfId="11396"/>
    <cellStyle name="Normal 2 4 2 2 3 2 4 2 2" xfId="27692"/>
    <cellStyle name="Normal 2 4 2 2 3 2 4 3" xfId="19546"/>
    <cellStyle name="Normal 2 4 2 2 3 2 5" xfId="5778"/>
    <cellStyle name="Normal 2 4 2 2 3 2 5 2" xfId="13924"/>
    <cellStyle name="Normal 2 4 2 2 3 2 5 2 2" xfId="30220"/>
    <cellStyle name="Normal 2 4 2 2 3 2 5 3" xfId="22074"/>
    <cellStyle name="Normal 2 4 2 2 3 2 6" xfId="8625"/>
    <cellStyle name="Normal 2 4 2 2 3 2 6 2" xfId="24921"/>
    <cellStyle name="Normal 2 4 2 2 3 2 7" xfId="16775"/>
    <cellStyle name="Normal 2 4 2 2 3 3" xfId="840"/>
    <cellStyle name="Normal 2 4 2 2 3 3 2" xfId="2250"/>
    <cellStyle name="Normal 2 4 2 2 3 3 2 2" xfId="4781"/>
    <cellStyle name="Normal 2 4 2 2 3 3 2 2 2" xfId="12927"/>
    <cellStyle name="Normal 2 4 2 2 3 3 2 2 2 2" xfId="29223"/>
    <cellStyle name="Normal 2 4 2 2 3 3 2 2 3" xfId="21077"/>
    <cellStyle name="Normal 2 4 2 2 3 3 2 3" xfId="7549"/>
    <cellStyle name="Normal 2 4 2 2 3 3 2 3 2" xfId="15695"/>
    <cellStyle name="Normal 2 4 2 2 3 3 2 3 2 2" xfId="31991"/>
    <cellStyle name="Normal 2 4 2 2 3 3 2 3 3" xfId="23845"/>
    <cellStyle name="Normal 2 4 2 2 3 3 2 4" xfId="10396"/>
    <cellStyle name="Normal 2 4 2 2 3 3 2 4 2" xfId="26692"/>
    <cellStyle name="Normal 2 4 2 2 3 3 2 5" xfId="18546"/>
    <cellStyle name="Normal 2 4 2 2 3 3 3" xfId="3563"/>
    <cellStyle name="Normal 2 4 2 2 3 3 3 2" xfId="11709"/>
    <cellStyle name="Normal 2 4 2 2 3 3 3 2 2" xfId="28005"/>
    <cellStyle name="Normal 2 4 2 2 3 3 3 3" xfId="19859"/>
    <cellStyle name="Normal 2 4 2 2 3 3 4" xfId="6139"/>
    <cellStyle name="Normal 2 4 2 2 3 3 4 2" xfId="14285"/>
    <cellStyle name="Normal 2 4 2 2 3 3 4 2 2" xfId="30581"/>
    <cellStyle name="Normal 2 4 2 2 3 3 4 3" xfId="22435"/>
    <cellStyle name="Normal 2 4 2 2 3 3 5" xfId="8986"/>
    <cellStyle name="Normal 2 4 2 2 3 3 5 2" xfId="25282"/>
    <cellStyle name="Normal 2 4 2 2 3 3 6" xfId="17136"/>
    <cellStyle name="Normal 2 4 2 2 3 4" xfId="1545"/>
    <cellStyle name="Normal 2 4 2 2 3 4 2" xfId="4172"/>
    <cellStyle name="Normal 2 4 2 2 3 4 2 2" xfId="12318"/>
    <cellStyle name="Normal 2 4 2 2 3 4 2 2 2" xfId="28614"/>
    <cellStyle name="Normal 2 4 2 2 3 4 2 3" xfId="20468"/>
    <cellStyle name="Normal 2 4 2 2 3 4 3" xfId="6844"/>
    <cellStyle name="Normal 2 4 2 2 3 4 3 2" xfId="14990"/>
    <cellStyle name="Normal 2 4 2 2 3 4 3 2 2" xfId="31286"/>
    <cellStyle name="Normal 2 4 2 2 3 4 3 3" xfId="23140"/>
    <cellStyle name="Normal 2 4 2 2 3 4 4" xfId="9691"/>
    <cellStyle name="Normal 2 4 2 2 3 4 4 2" xfId="25987"/>
    <cellStyle name="Normal 2 4 2 2 3 4 5" xfId="17841"/>
    <cellStyle name="Normal 2 4 2 2 3 5" xfId="2954"/>
    <cellStyle name="Normal 2 4 2 2 3 5 2" xfId="11100"/>
    <cellStyle name="Normal 2 4 2 2 3 5 2 2" xfId="27396"/>
    <cellStyle name="Normal 2 4 2 2 3 5 3" xfId="19250"/>
    <cellStyle name="Normal 2 4 2 2 3 6" xfId="5434"/>
    <cellStyle name="Normal 2 4 2 2 3 6 2" xfId="13580"/>
    <cellStyle name="Normal 2 4 2 2 3 6 2 2" xfId="29876"/>
    <cellStyle name="Normal 2 4 2 2 3 6 3" xfId="21730"/>
    <cellStyle name="Normal 2 4 2 2 3 7" xfId="8281"/>
    <cellStyle name="Normal 2 4 2 2 3 7 2" xfId="24577"/>
    <cellStyle name="Normal 2 4 2 2 3 8" xfId="16431"/>
    <cellStyle name="Normal 2 4 2 2 4" xfId="217"/>
    <cellStyle name="Normal 2 4 2 2 4 2" xfId="561"/>
    <cellStyle name="Normal 2 4 2 2 4 2 2" xfId="1267"/>
    <cellStyle name="Normal 2 4 2 2 4 2 2 2" xfId="2677"/>
    <cellStyle name="Normal 2 4 2 2 4 2 2 2 2" xfId="5151"/>
    <cellStyle name="Normal 2 4 2 2 4 2 2 2 2 2" xfId="13297"/>
    <cellStyle name="Normal 2 4 2 2 4 2 2 2 2 2 2" xfId="29593"/>
    <cellStyle name="Normal 2 4 2 2 4 2 2 2 2 3" xfId="21447"/>
    <cellStyle name="Normal 2 4 2 2 4 2 2 2 3" xfId="7976"/>
    <cellStyle name="Normal 2 4 2 2 4 2 2 2 3 2" xfId="16122"/>
    <cellStyle name="Normal 2 4 2 2 4 2 2 2 3 2 2" xfId="32418"/>
    <cellStyle name="Normal 2 4 2 2 4 2 2 2 3 3" xfId="24272"/>
    <cellStyle name="Normal 2 4 2 2 4 2 2 2 4" xfId="10823"/>
    <cellStyle name="Normal 2 4 2 2 4 2 2 2 4 2" xfId="27119"/>
    <cellStyle name="Normal 2 4 2 2 4 2 2 2 5" xfId="18973"/>
    <cellStyle name="Normal 2 4 2 2 4 2 2 3" xfId="3933"/>
    <cellStyle name="Normal 2 4 2 2 4 2 2 3 2" xfId="12079"/>
    <cellStyle name="Normal 2 4 2 2 4 2 2 3 2 2" xfId="28375"/>
    <cellStyle name="Normal 2 4 2 2 4 2 2 3 3" xfId="20229"/>
    <cellStyle name="Normal 2 4 2 2 4 2 2 4" xfId="6566"/>
    <cellStyle name="Normal 2 4 2 2 4 2 2 4 2" xfId="14712"/>
    <cellStyle name="Normal 2 4 2 2 4 2 2 4 2 2" xfId="31008"/>
    <cellStyle name="Normal 2 4 2 2 4 2 2 4 3" xfId="22862"/>
    <cellStyle name="Normal 2 4 2 2 4 2 2 5" xfId="9413"/>
    <cellStyle name="Normal 2 4 2 2 4 2 2 5 2" xfId="25709"/>
    <cellStyle name="Normal 2 4 2 2 4 2 2 6" xfId="17563"/>
    <cellStyle name="Normal 2 4 2 2 4 2 3" xfId="1972"/>
    <cellStyle name="Normal 2 4 2 2 4 2 3 2" xfId="4542"/>
    <cellStyle name="Normal 2 4 2 2 4 2 3 2 2" xfId="12688"/>
    <cellStyle name="Normal 2 4 2 2 4 2 3 2 2 2" xfId="28984"/>
    <cellStyle name="Normal 2 4 2 2 4 2 3 2 3" xfId="20838"/>
    <cellStyle name="Normal 2 4 2 2 4 2 3 3" xfId="7271"/>
    <cellStyle name="Normal 2 4 2 2 4 2 3 3 2" xfId="15417"/>
    <cellStyle name="Normal 2 4 2 2 4 2 3 3 2 2" xfId="31713"/>
    <cellStyle name="Normal 2 4 2 2 4 2 3 3 3" xfId="23567"/>
    <cellStyle name="Normal 2 4 2 2 4 2 3 4" xfId="10118"/>
    <cellStyle name="Normal 2 4 2 2 4 2 3 4 2" xfId="26414"/>
    <cellStyle name="Normal 2 4 2 2 4 2 3 5" xfId="18268"/>
    <cellStyle name="Normal 2 4 2 2 4 2 4" xfId="3324"/>
    <cellStyle name="Normal 2 4 2 2 4 2 4 2" xfId="11470"/>
    <cellStyle name="Normal 2 4 2 2 4 2 4 2 2" xfId="27766"/>
    <cellStyle name="Normal 2 4 2 2 4 2 4 3" xfId="19620"/>
    <cellStyle name="Normal 2 4 2 2 4 2 5" xfId="5861"/>
    <cellStyle name="Normal 2 4 2 2 4 2 5 2" xfId="14007"/>
    <cellStyle name="Normal 2 4 2 2 4 2 5 2 2" xfId="30303"/>
    <cellStyle name="Normal 2 4 2 2 4 2 5 3" xfId="22157"/>
    <cellStyle name="Normal 2 4 2 2 4 2 6" xfId="8708"/>
    <cellStyle name="Normal 2 4 2 2 4 2 6 2" xfId="25004"/>
    <cellStyle name="Normal 2 4 2 2 4 2 7" xfId="16858"/>
    <cellStyle name="Normal 2 4 2 2 4 3" xfId="923"/>
    <cellStyle name="Normal 2 4 2 2 4 3 2" xfId="2333"/>
    <cellStyle name="Normal 2 4 2 2 4 3 2 2" xfId="4855"/>
    <cellStyle name="Normal 2 4 2 2 4 3 2 2 2" xfId="13001"/>
    <cellStyle name="Normal 2 4 2 2 4 3 2 2 2 2" xfId="29297"/>
    <cellStyle name="Normal 2 4 2 2 4 3 2 2 3" xfId="21151"/>
    <cellStyle name="Normal 2 4 2 2 4 3 2 3" xfId="7632"/>
    <cellStyle name="Normal 2 4 2 2 4 3 2 3 2" xfId="15778"/>
    <cellStyle name="Normal 2 4 2 2 4 3 2 3 2 2" xfId="32074"/>
    <cellStyle name="Normal 2 4 2 2 4 3 2 3 3" xfId="23928"/>
    <cellStyle name="Normal 2 4 2 2 4 3 2 4" xfId="10479"/>
    <cellStyle name="Normal 2 4 2 2 4 3 2 4 2" xfId="26775"/>
    <cellStyle name="Normal 2 4 2 2 4 3 2 5" xfId="18629"/>
    <cellStyle name="Normal 2 4 2 2 4 3 3" xfId="3637"/>
    <cellStyle name="Normal 2 4 2 2 4 3 3 2" xfId="11783"/>
    <cellStyle name="Normal 2 4 2 2 4 3 3 2 2" xfId="28079"/>
    <cellStyle name="Normal 2 4 2 2 4 3 3 3" xfId="19933"/>
    <cellStyle name="Normal 2 4 2 2 4 3 4" xfId="6222"/>
    <cellStyle name="Normal 2 4 2 2 4 3 4 2" xfId="14368"/>
    <cellStyle name="Normal 2 4 2 2 4 3 4 2 2" xfId="30664"/>
    <cellStyle name="Normal 2 4 2 2 4 3 4 3" xfId="22518"/>
    <cellStyle name="Normal 2 4 2 2 4 3 5" xfId="9069"/>
    <cellStyle name="Normal 2 4 2 2 4 3 5 2" xfId="25365"/>
    <cellStyle name="Normal 2 4 2 2 4 3 6" xfId="17219"/>
    <cellStyle name="Normal 2 4 2 2 4 4" xfId="1628"/>
    <cellStyle name="Normal 2 4 2 2 4 4 2" xfId="4246"/>
    <cellStyle name="Normal 2 4 2 2 4 4 2 2" xfId="12392"/>
    <cellStyle name="Normal 2 4 2 2 4 4 2 2 2" xfId="28688"/>
    <cellStyle name="Normal 2 4 2 2 4 4 2 3" xfId="20542"/>
    <cellStyle name="Normal 2 4 2 2 4 4 3" xfId="6927"/>
    <cellStyle name="Normal 2 4 2 2 4 4 3 2" xfId="15073"/>
    <cellStyle name="Normal 2 4 2 2 4 4 3 2 2" xfId="31369"/>
    <cellStyle name="Normal 2 4 2 2 4 4 3 3" xfId="23223"/>
    <cellStyle name="Normal 2 4 2 2 4 4 4" xfId="9774"/>
    <cellStyle name="Normal 2 4 2 2 4 4 4 2" xfId="26070"/>
    <cellStyle name="Normal 2 4 2 2 4 4 5" xfId="17924"/>
    <cellStyle name="Normal 2 4 2 2 4 5" xfId="3028"/>
    <cellStyle name="Normal 2 4 2 2 4 5 2" xfId="11174"/>
    <cellStyle name="Normal 2 4 2 2 4 5 2 2" xfId="27470"/>
    <cellStyle name="Normal 2 4 2 2 4 5 3" xfId="19324"/>
    <cellStyle name="Normal 2 4 2 2 4 6" xfId="5517"/>
    <cellStyle name="Normal 2 4 2 2 4 6 2" xfId="13663"/>
    <cellStyle name="Normal 2 4 2 2 4 6 2 2" xfId="29959"/>
    <cellStyle name="Normal 2 4 2 2 4 6 3" xfId="21813"/>
    <cellStyle name="Normal 2 4 2 2 4 7" xfId="8364"/>
    <cellStyle name="Normal 2 4 2 2 4 7 2" xfId="24660"/>
    <cellStyle name="Normal 2 4 2 2 4 8" xfId="16514"/>
    <cellStyle name="Normal 2 4 2 2 5" xfId="298"/>
    <cellStyle name="Normal 2 4 2 2 5 2" xfId="642"/>
    <cellStyle name="Normal 2 4 2 2 5 2 2" xfId="1348"/>
    <cellStyle name="Normal 2 4 2 2 5 2 2 2" xfId="2758"/>
    <cellStyle name="Normal 2 4 2 2 5 2 2 2 2" xfId="5225"/>
    <cellStyle name="Normal 2 4 2 2 5 2 2 2 2 2" xfId="13371"/>
    <cellStyle name="Normal 2 4 2 2 5 2 2 2 2 2 2" xfId="29667"/>
    <cellStyle name="Normal 2 4 2 2 5 2 2 2 2 3" xfId="21521"/>
    <cellStyle name="Normal 2 4 2 2 5 2 2 2 3" xfId="8057"/>
    <cellStyle name="Normal 2 4 2 2 5 2 2 2 3 2" xfId="16203"/>
    <cellStyle name="Normal 2 4 2 2 5 2 2 2 3 2 2" xfId="32499"/>
    <cellStyle name="Normal 2 4 2 2 5 2 2 2 3 3" xfId="24353"/>
    <cellStyle name="Normal 2 4 2 2 5 2 2 2 4" xfId="10904"/>
    <cellStyle name="Normal 2 4 2 2 5 2 2 2 4 2" xfId="27200"/>
    <cellStyle name="Normal 2 4 2 2 5 2 2 2 5" xfId="19054"/>
    <cellStyle name="Normal 2 4 2 2 5 2 2 3" xfId="4007"/>
    <cellStyle name="Normal 2 4 2 2 5 2 2 3 2" xfId="12153"/>
    <cellStyle name="Normal 2 4 2 2 5 2 2 3 2 2" xfId="28449"/>
    <cellStyle name="Normal 2 4 2 2 5 2 2 3 3" xfId="20303"/>
    <cellStyle name="Normal 2 4 2 2 5 2 2 4" xfId="6647"/>
    <cellStyle name="Normal 2 4 2 2 5 2 2 4 2" xfId="14793"/>
    <cellStyle name="Normal 2 4 2 2 5 2 2 4 2 2" xfId="31089"/>
    <cellStyle name="Normal 2 4 2 2 5 2 2 4 3" xfId="22943"/>
    <cellStyle name="Normal 2 4 2 2 5 2 2 5" xfId="9494"/>
    <cellStyle name="Normal 2 4 2 2 5 2 2 5 2" xfId="25790"/>
    <cellStyle name="Normal 2 4 2 2 5 2 2 6" xfId="17644"/>
    <cellStyle name="Normal 2 4 2 2 5 2 3" xfId="2053"/>
    <cellStyle name="Normal 2 4 2 2 5 2 3 2" xfId="4616"/>
    <cellStyle name="Normal 2 4 2 2 5 2 3 2 2" xfId="12762"/>
    <cellStyle name="Normal 2 4 2 2 5 2 3 2 2 2" xfId="29058"/>
    <cellStyle name="Normal 2 4 2 2 5 2 3 2 3" xfId="20912"/>
    <cellStyle name="Normal 2 4 2 2 5 2 3 3" xfId="7352"/>
    <cellStyle name="Normal 2 4 2 2 5 2 3 3 2" xfId="15498"/>
    <cellStyle name="Normal 2 4 2 2 5 2 3 3 2 2" xfId="31794"/>
    <cellStyle name="Normal 2 4 2 2 5 2 3 3 3" xfId="23648"/>
    <cellStyle name="Normal 2 4 2 2 5 2 3 4" xfId="10199"/>
    <cellStyle name="Normal 2 4 2 2 5 2 3 4 2" xfId="26495"/>
    <cellStyle name="Normal 2 4 2 2 5 2 3 5" xfId="18349"/>
    <cellStyle name="Normal 2 4 2 2 5 2 4" xfId="3398"/>
    <cellStyle name="Normal 2 4 2 2 5 2 4 2" xfId="11544"/>
    <cellStyle name="Normal 2 4 2 2 5 2 4 2 2" xfId="27840"/>
    <cellStyle name="Normal 2 4 2 2 5 2 4 3" xfId="19694"/>
    <cellStyle name="Normal 2 4 2 2 5 2 5" xfId="5942"/>
    <cellStyle name="Normal 2 4 2 2 5 2 5 2" xfId="14088"/>
    <cellStyle name="Normal 2 4 2 2 5 2 5 2 2" xfId="30384"/>
    <cellStyle name="Normal 2 4 2 2 5 2 5 3" xfId="22238"/>
    <cellStyle name="Normal 2 4 2 2 5 2 6" xfId="8789"/>
    <cellStyle name="Normal 2 4 2 2 5 2 6 2" xfId="25085"/>
    <cellStyle name="Normal 2 4 2 2 5 2 7" xfId="16939"/>
    <cellStyle name="Normal 2 4 2 2 5 3" xfId="1004"/>
    <cellStyle name="Normal 2 4 2 2 5 3 2" xfId="2414"/>
    <cellStyle name="Normal 2 4 2 2 5 3 2 2" xfId="4929"/>
    <cellStyle name="Normal 2 4 2 2 5 3 2 2 2" xfId="13075"/>
    <cellStyle name="Normal 2 4 2 2 5 3 2 2 2 2" xfId="29371"/>
    <cellStyle name="Normal 2 4 2 2 5 3 2 2 3" xfId="21225"/>
    <cellStyle name="Normal 2 4 2 2 5 3 2 3" xfId="7713"/>
    <cellStyle name="Normal 2 4 2 2 5 3 2 3 2" xfId="15859"/>
    <cellStyle name="Normal 2 4 2 2 5 3 2 3 2 2" xfId="32155"/>
    <cellStyle name="Normal 2 4 2 2 5 3 2 3 3" xfId="24009"/>
    <cellStyle name="Normal 2 4 2 2 5 3 2 4" xfId="10560"/>
    <cellStyle name="Normal 2 4 2 2 5 3 2 4 2" xfId="26856"/>
    <cellStyle name="Normal 2 4 2 2 5 3 2 5" xfId="18710"/>
    <cellStyle name="Normal 2 4 2 2 5 3 3" xfId="3711"/>
    <cellStyle name="Normal 2 4 2 2 5 3 3 2" xfId="11857"/>
    <cellStyle name="Normal 2 4 2 2 5 3 3 2 2" xfId="28153"/>
    <cellStyle name="Normal 2 4 2 2 5 3 3 3" xfId="20007"/>
    <cellStyle name="Normal 2 4 2 2 5 3 4" xfId="6303"/>
    <cellStyle name="Normal 2 4 2 2 5 3 4 2" xfId="14449"/>
    <cellStyle name="Normal 2 4 2 2 5 3 4 2 2" xfId="30745"/>
    <cellStyle name="Normal 2 4 2 2 5 3 4 3" xfId="22599"/>
    <cellStyle name="Normal 2 4 2 2 5 3 5" xfId="9150"/>
    <cellStyle name="Normal 2 4 2 2 5 3 5 2" xfId="25446"/>
    <cellStyle name="Normal 2 4 2 2 5 3 6" xfId="17300"/>
    <cellStyle name="Normal 2 4 2 2 5 4" xfId="1709"/>
    <cellStyle name="Normal 2 4 2 2 5 4 2" xfId="4320"/>
    <cellStyle name="Normal 2 4 2 2 5 4 2 2" xfId="12466"/>
    <cellStyle name="Normal 2 4 2 2 5 4 2 2 2" xfId="28762"/>
    <cellStyle name="Normal 2 4 2 2 5 4 2 3" xfId="20616"/>
    <cellStyle name="Normal 2 4 2 2 5 4 3" xfId="7008"/>
    <cellStyle name="Normal 2 4 2 2 5 4 3 2" xfId="15154"/>
    <cellStyle name="Normal 2 4 2 2 5 4 3 2 2" xfId="31450"/>
    <cellStyle name="Normal 2 4 2 2 5 4 3 3" xfId="23304"/>
    <cellStyle name="Normal 2 4 2 2 5 4 4" xfId="9855"/>
    <cellStyle name="Normal 2 4 2 2 5 4 4 2" xfId="26151"/>
    <cellStyle name="Normal 2 4 2 2 5 4 5" xfId="18005"/>
    <cellStyle name="Normal 2 4 2 2 5 5" xfId="3102"/>
    <cellStyle name="Normal 2 4 2 2 5 5 2" xfId="11248"/>
    <cellStyle name="Normal 2 4 2 2 5 5 2 2" xfId="27544"/>
    <cellStyle name="Normal 2 4 2 2 5 5 3" xfId="19398"/>
    <cellStyle name="Normal 2 4 2 2 5 6" xfId="5598"/>
    <cellStyle name="Normal 2 4 2 2 5 6 2" xfId="13744"/>
    <cellStyle name="Normal 2 4 2 2 5 6 2 2" xfId="30040"/>
    <cellStyle name="Normal 2 4 2 2 5 6 3" xfId="21894"/>
    <cellStyle name="Normal 2 4 2 2 5 7" xfId="8445"/>
    <cellStyle name="Normal 2 4 2 2 5 7 2" xfId="24741"/>
    <cellStyle name="Normal 2 4 2 2 5 8" xfId="16595"/>
    <cellStyle name="Normal 2 4 2 2 6" xfId="388"/>
    <cellStyle name="Normal 2 4 2 2 6 2" xfId="1094"/>
    <cellStyle name="Normal 2 4 2 2 6 2 2" xfId="2504"/>
    <cellStyle name="Normal 2 4 2 2 6 2 2 2" xfId="5003"/>
    <cellStyle name="Normal 2 4 2 2 6 2 2 2 2" xfId="13149"/>
    <cellStyle name="Normal 2 4 2 2 6 2 2 2 2 2" xfId="29445"/>
    <cellStyle name="Normal 2 4 2 2 6 2 2 2 3" xfId="21299"/>
    <cellStyle name="Normal 2 4 2 2 6 2 2 3" xfId="7803"/>
    <cellStyle name="Normal 2 4 2 2 6 2 2 3 2" xfId="15949"/>
    <cellStyle name="Normal 2 4 2 2 6 2 2 3 2 2" xfId="32245"/>
    <cellStyle name="Normal 2 4 2 2 6 2 2 3 3" xfId="24099"/>
    <cellStyle name="Normal 2 4 2 2 6 2 2 4" xfId="10650"/>
    <cellStyle name="Normal 2 4 2 2 6 2 2 4 2" xfId="26946"/>
    <cellStyle name="Normal 2 4 2 2 6 2 2 5" xfId="18800"/>
    <cellStyle name="Normal 2 4 2 2 6 2 3" xfId="3785"/>
    <cellStyle name="Normal 2 4 2 2 6 2 3 2" xfId="11931"/>
    <cellStyle name="Normal 2 4 2 2 6 2 3 2 2" xfId="28227"/>
    <cellStyle name="Normal 2 4 2 2 6 2 3 3" xfId="20081"/>
    <cellStyle name="Normal 2 4 2 2 6 2 4" xfId="6393"/>
    <cellStyle name="Normal 2 4 2 2 6 2 4 2" xfId="14539"/>
    <cellStyle name="Normal 2 4 2 2 6 2 4 2 2" xfId="30835"/>
    <cellStyle name="Normal 2 4 2 2 6 2 4 3" xfId="22689"/>
    <cellStyle name="Normal 2 4 2 2 6 2 5" xfId="9240"/>
    <cellStyle name="Normal 2 4 2 2 6 2 5 2" xfId="25536"/>
    <cellStyle name="Normal 2 4 2 2 6 2 6" xfId="17390"/>
    <cellStyle name="Normal 2 4 2 2 6 3" xfId="1799"/>
    <cellStyle name="Normal 2 4 2 2 6 3 2" xfId="4394"/>
    <cellStyle name="Normal 2 4 2 2 6 3 2 2" xfId="12540"/>
    <cellStyle name="Normal 2 4 2 2 6 3 2 2 2" xfId="28836"/>
    <cellStyle name="Normal 2 4 2 2 6 3 2 3" xfId="20690"/>
    <cellStyle name="Normal 2 4 2 2 6 3 3" xfId="7098"/>
    <cellStyle name="Normal 2 4 2 2 6 3 3 2" xfId="15244"/>
    <cellStyle name="Normal 2 4 2 2 6 3 3 2 2" xfId="31540"/>
    <cellStyle name="Normal 2 4 2 2 6 3 3 3" xfId="23394"/>
    <cellStyle name="Normal 2 4 2 2 6 3 4" xfId="9945"/>
    <cellStyle name="Normal 2 4 2 2 6 3 4 2" xfId="26241"/>
    <cellStyle name="Normal 2 4 2 2 6 3 5" xfId="18095"/>
    <cellStyle name="Normal 2 4 2 2 6 4" xfId="3176"/>
    <cellStyle name="Normal 2 4 2 2 6 4 2" xfId="11322"/>
    <cellStyle name="Normal 2 4 2 2 6 4 2 2" xfId="27618"/>
    <cellStyle name="Normal 2 4 2 2 6 4 3" xfId="19472"/>
    <cellStyle name="Normal 2 4 2 2 6 5" xfId="5688"/>
    <cellStyle name="Normal 2 4 2 2 6 5 2" xfId="13834"/>
    <cellStyle name="Normal 2 4 2 2 6 5 2 2" xfId="30130"/>
    <cellStyle name="Normal 2 4 2 2 6 5 3" xfId="21984"/>
    <cellStyle name="Normal 2 4 2 2 6 6" xfId="8535"/>
    <cellStyle name="Normal 2 4 2 2 6 6 2" xfId="24831"/>
    <cellStyle name="Normal 2 4 2 2 6 7" xfId="16685"/>
    <cellStyle name="Normal 2 4 2 2 7" xfId="750"/>
    <cellStyle name="Normal 2 4 2 2 7 2" xfId="2160"/>
    <cellStyle name="Normal 2 4 2 2 7 2 2" xfId="4707"/>
    <cellStyle name="Normal 2 4 2 2 7 2 2 2" xfId="12853"/>
    <cellStyle name="Normal 2 4 2 2 7 2 2 2 2" xfId="29149"/>
    <cellStyle name="Normal 2 4 2 2 7 2 2 3" xfId="21003"/>
    <cellStyle name="Normal 2 4 2 2 7 2 3" xfId="7459"/>
    <cellStyle name="Normal 2 4 2 2 7 2 3 2" xfId="15605"/>
    <cellStyle name="Normal 2 4 2 2 7 2 3 2 2" xfId="31901"/>
    <cellStyle name="Normal 2 4 2 2 7 2 3 3" xfId="23755"/>
    <cellStyle name="Normal 2 4 2 2 7 2 4" xfId="10306"/>
    <cellStyle name="Normal 2 4 2 2 7 2 4 2" xfId="26602"/>
    <cellStyle name="Normal 2 4 2 2 7 2 5" xfId="18456"/>
    <cellStyle name="Normal 2 4 2 2 7 3" xfId="3489"/>
    <cellStyle name="Normal 2 4 2 2 7 3 2" xfId="11635"/>
    <cellStyle name="Normal 2 4 2 2 7 3 2 2" xfId="27931"/>
    <cellStyle name="Normal 2 4 2 2 7 3 3" xfId="19785"/>
    <cellStyle name="Normal 2 4 2 2 7 4" xfId="6049"/>
    <cellStyle name="Normal 2 4 2 2 7 4 2" xfId="14195"/>
    <cellStyle name="Normal 2 4 2 2 7 4 2 2" xfId="30491"/>
    <cellStyle name="Normal 2 4 2 2 7 4 3" xfId="22345"/>
    <cellStyle name="Normal 2 4 2 2 7 5" xfId="8896"/>
    <cellStyle name="Normal 2 4 2 2 7 5 2" xfId="25192"/>
    <cellStyle name="Normal 2 4 2 2 7 6" xfId="17046"/>
    <cellStyle name="Normal 2 4 2 2 8" xfId="1455"/>
    <cellStyle name="Normal 2 4 2 2 8 2" xfId="4098"/>
    <cellStyle name="Normal 2 4 2 2 8 2 2" xfId="12244"/>
    <cellStyle name="Normal 2 4 2 2 8 2 2 2" xfId="28540"/>
    <cellStyle name="Normal 2 4 2 2 8 2 3" xfId="20394"/>
    <cellStyle name="Normal 2 4 2 2 8 3" xfId="6754"/>
    <cellStyle name="Normal 2 4 2 2 8 3 2" xfId="14900"/>
    <cellStyle name="Normal 2 4 2 2 8 3 2 2" xfId="31196"/>
    <cellStyle name="Normal 2 4 2 2 8 3 3" xfId="23050"/>
    <cellStyle name="Normal 2 4 2 2 8 4" xfId="9601"/>
    <cellStyle name="Normal 2 4 2 2 8 4 2" xfId="25897"/>
    <cellStyle name="Normal 2 4 2 2 8 5" xfId="17751"/>
    <cellStyle name="Normal 2 4 2 2 9" xfId="2880"/>
    <cellStyle name="Normal 2 4 2 2 9 2" xfId="11026"/>
    <cellStyle name="Normal 2 4 2 2 9 2 2" xfId="27322"/>
    <cellStyle name="Normal 2 4 2 2 9 3" xfId="19176"/>
    <cellStyle name="Normal 2 4 2 3" xfId="66"/>
    <cellStyle name="Normal 2 4 2 3 10" xfId="8213"/>
    <cellStyle name="Normal 2 4 2 3 10 2" xfId="24509"/>
    <cellStyle name="Normal 2 4 2 3 11" xfId="16363"/>
    <cellStyle name="Normal 2 4 2 3 2" xfId="156"/>
    <cellStyle name="Normal 2 4 2 3 2 2" xfId="500"/>
    <cellStyle name="Normal 2 4 2 3 2 2 2" xfId="1206"/>
    <cellStyle name="Normal 2 4 2 3 2 2 2 2" xfId="2616"/>
    <cellStyle name="Normal 2 4 2 3 2 2 2 2 2" xfId="5095"/>
    <cellStyle name="Normal 2 4 2 3 2 2 2 2 2 2" xfId="13241"/>
    <cellStyle name="Normal 2 4 2 3 2 2 2 2 2 2 2" xfId="29537"/>
    <cellStyle name="Normal 2 4 2 3 2 2 2 2 2 3" xfId="21391"/>
    <cellStyle name="Normal 2 4 2 3 2 2 2 2 3" xfId="7915"/>
    <cellStyle name="Normal 2 4 2 3 2 2 2 2 3 2" xfId="16061"/>
    <cellStyle name="Normal 2 4 2 3 2 2 2 2 3 2 2" xfId="32357"/>
    <cellStyle name="Normal 2 4 2 3 2 2 2 2 3 3" xfId="24211"/>
    <cellStyle name="Normal 2 4 2 3 2 2 2 2 4" xfId="10762"/>
    <cellStyle name="Normal 2 4 2 3 2 2 2 2 4 2" xfId="27058"/>
    <cellStyle name="Normal 2 4 2 3 2 2 2 2 5" xfId="18912"/>
    <cellStyle name="Normal 2 4 2 3 2 2 2 3" xfId="3877"/>
    <cellStyle name="Normal 2 4 2 3 2 2 2 3 2" xfId="12023"/>
    <cellStyle name="Normal 2 4 2 3 2 2 2 3 2 2" xfId="28319"/>
    <cellStyle name="Normal 2 4 2 3 2 2 2 3 3" xfId="20173"/>
    <cellStyle name="Normal 2 4 2 3 2 2 2 4" xfId="6505"/>
    <cellStyle name="Normal 2 4 2 3 2 2 2 4 2" xfId="14651"/>
    <cellStyle name="Normal 2 4 2 3 2 2 2 4 2 2" xfId="30947"/>
    <cellStyle name="Normal 2 4 2 3 2 2 2 4 3" xfId="22801"/>
    <cellStyle name="Normal 2 4 2 3 2 2 2 5" xfId="9352"/>
    <cellStyle name="Normal 2 4 2 3 2 2 2 5 2" xfId="25648"/>
    <cellStyle name="Normal 2 4 2 3 2 2 2 6" xfId="17502"/>
    <cellStyle name="Normal 2 4 2 3 2 2 3" xfId="1911"/>
    <cellStyle name="Normal 2 4 2 3 2 2 3 2" xfId="4486"/>
    <cellStyle name="Normal 2 4 2 3 2 2 3 2 2" xfId="12632"/>
    <cellStyle name="Normal 2 4 2 3 2 2 3 2 2 2" xfId="28928"/>
    <cellStyle name="Normal 2 4 2 3 2 2 3 2 3" xfId="20782"/>
    <cellStyle name="Normal 2 4 2 3 2 2 3 3" xfId="7210"/>
    <cellStyle name="Normal 2 4 2 3 2 2 3 3 2" xfId="15356"/>
    <cellStyle name="Normal 2 4 2 3 2 2 3 3 2 2" xfId="31652"/>
    <cellStyle name="Normal 2 4 2 3 2 2 3 3 3" xfId="23506"/>
    <cellStyle name="Normal 2 4 2 3 2 2 3 4" xfId="10057"/>
    <cellStyle name="Normal 2 4 2 3 2 2 3 4 2" xfId="26353"/>
    <cellStyle name="Normal 2 4 2 3 2 2 3 5" xfId="18207"/>
    <cellStyle name="Normal 2 4 2 3 2 2 4" xfId="3268"/>
    <cellStyle name="Normal 2 4 2 3 2 2 4 2" xfId="11414"/>
    <cellStyle name="Normal 2 4 2 3 2 2 4 2 2" xfId="27710"/>
    <cellStyle name="Normal 2 4 2 3 2 2 4 3" xfId="19564"/>
    <cellStyle name="Normal 2 4 2 3 2 2 5" xfId="5800"/>
    <cellStyle name="Normal 2 4 2 3 2 2 5 2" xfId="13946"/>
    <cellStyle name="Normal 2 4 2 3 2 2 5 2 2" xfId="30242"/>
    <cellStyle name="Normal 2 4 2 3 2 2 5 3" xfId="22096"/>
    <cellStyle name="Normal 2 4 2 3 2 2 6" xfId="8647"/>
    <cellStyle name="Normal 2 4 2 3 2 2 6 2" xfId="24943"/>
    <cellStyle name="Normal 2 4 2 3 2 2 7" xfId="16797"/>
    <cellStyle name="Normal 2 4 2 3 2 3" xfId="862"/>
    <cellStyle name="Normal 2 4 2 3 2 3 2" xfId="2272"/>
    <cellStyle name="Normal 2 4 2 3 2 3 2 2" xfId="4799"/>
    <cellStyle name="Normal 2 4 2 3 2 3 2 2 2" xfId="12945"/>
    <cellStyle name="Normal 2 4 2 3 2 3 2 2 2 2" xfId="29241"/>
    <cellStyle name="Normal 2 4 2 3 2 3 2 2 3" xfId="21095"/>
    <cellStyle name="Normal 2 4 2 3 2 3 2 3" xfId="7571"/>
    <cellStyle name="Normal 2 4 2 3 2 3 2 3 2" xfId="15717"/>
    <cellStyle name="Normal 2 4 2 3 2 3 2 3 2 2" xfId="32013"/>
    <cellStyle name="Normal 2 4 2 3 2 3 2 3 3" xfId="23867"/>
    <cellStyle name="Normal 2 4 2 3 2 3 2 4" xfId="10418"/>
    <cellStyle name="Normal 2 4 2 3 2 3 2 4 2" xfId="26714"/>
    <cellStyle name="Normal 2 4 2 3 2 3 2 5" xfId="18568"/>
    <cellStyle name="Normal 2 4 2 3 2 3 3" xfId="3581"/>
    <cellStyle name="Normal 2 4 2 3 2 3 3 2" xfId="11727"/>
    <cellStyle name="Normal 2 4 2 3 2 3 3 2 2" xfId="28023"/>
    <cellStyle name="Normal 2 4 2 3 2 3 3 3" xfId="19877"/>
    <cellStyle name="Normal 2 4 2 3 2 3 4" xfId="6161"/>
    <cellStyle name="Normal 2 4 2 3 2 3 4 2" xfId="14307"/>
    <cellStyle name="Normal 2 4 2 3 2 3 4 2 2" xfId="30603"/>
    <cellStyle name="Normal 2 4 2 3 2 3 4 3" xfId="22457"/>
    <cellStyle name="Normal 2 4 2 3 2 3 5" xfId="9008"/>
    <cellStyle name="Normal 2 4 2 3 2 3 5 2" xfId="25304"/>
    <cellStyle name="Normal 2 4 2 3 2 3 6" xfId="17158"/>
    <cellStyle name="Normal 2 4 2 3 2 4" xfId="1567"/>
    <cellStyle name="Normal 2 4 2 3 2 4 2" xfId="4190"/>
    <cellStyle name="Normal 2 4 2 3 2 4 2 2" xfId="12336"/>
    <cellStyle name="Normal 2 4 2 3 2 4 2 2 2" xfId="28632"/>
    <cellStyle name="Normal 2 4 2 3 2 4 2 3" xfId="20486"/>
    <cellStyle name="Normal 2 4 2 3 2 4 3" xfId="6866"/>
    <cellStyle name="Normal 2 4 2 3 2 4 3 2" xfId="15012"/>
    <cellStyle name="Normal 2 4 2 3 2 4 3 2 2" xfId="31308"/>
    <cellStyle name="Normal 2 4 2 3 2 4 3 3" xfId="23162"/>
    <cellStyle name="Normal 2 4 2 3 2 4 4" xfId="9713"/>
    <cellStyle name="Normal 2 4 2 3 2 4 4 2" xfId="26009"/>
    <cellStyle name="Normal 2 4 2 3 2 4 5" xfId="17863"/>
    <cellStyle name="Normal 2 4 2 3 2 5" xfId="2972"/>
    <cellStyle name="Normal 2 4 2 3 2 5 2" xfId="11118"/>
    <cellStyle name="Normal 2 4 2 3 2 5 2 2" xfId="27414"/>
    <cellStyle name="Normal 2 4 2 3 2 5 3" xfId="19268"/>
    <cellStyle name="Normal 2 4 2 3 2 6" xfId="5456"/>
    <cellStyle name="Normal 2 4 2 3 2 6 2" xfId="13602"/>
    <cellStyle name="Normal 2 4 2 3 2 6 2 2" xfId="29898"/>
    <cellStyle name="Normal 2 4 2 3 2 6 3" xfId="21752"/>
    <cellStyle name="Normal 2 4 2 3 2 7" xfId="8303"/>
    <cellStyle name="Normal 2 4 2 3 2 7 2" xfId="24599"/>
    <cellStyle name="Normal 2 4 2 3 2 8" xfId="16453"/>
    <cellStyle name="Normal 2 4 2 3 3" xfId="235"/>
    <cellStyle name="Normal 2 4 2 3 3 2" xfId="579"/>
    <cellStyle name="Normal 2 4 2 3 3 2 2" xfId="1285"/>
    <cellStyle name="Normal 2 4 2 3 3 2 2 2" xfId="2695"/>
    <cellStyle name="Normal 2 4 2 3 3 2 2 2 2" xfId="5169"/>
    <cellStyle name="Normal 2 4 2 3 3 2 2 2 2 2" xfId="13315"/>
    <cellStyle name="Normal 2 4 2 3 3 2 2 2 2 2 2" xfId="29611"/>
    <cellStyle name="Normal 2 4 2 3 3 2 2 2 2 3" xfId="21465"/>
    <cellStyle name="Normal 2 4 2 3 3 2 2 2 3" xfId="7994"/>
    <cellStyle name="Normal 2 4 2 3 3 2 2 2 3 2" xfId="16140"/>
    <cellStyle name="Normal 2 4 2 3 3 2 2 2 3 2 2" xfId="32436"/>
    <cellStyle name="Normal 2 4 2 3 3 2 2 2 3 3" xfId="24290"/>
    <cellStyle name="Normal 2 4 2 3 3 2 2 2 4" xfId="10841"/>
    <cellStyle name="Normal 2 4 2 3 3 2 2 2 4 2" xfId="27137"/>
    <cellStyle name="Normal 2 4 2 3 3 2 2 2 5" xfId="18991"/>
    <cellStyle name="Normal 2 4 2 3 3 2 2 3" xfId="3951"/>
    <cellStyle name="Normal 2 4 2 3 3 2 2 3 2" xfId="12097"/>
    <cellStyle name="Normal 2 4 2 3 3 2 2 3 2 2" xfId="28393"/>
    <cellStyle name="Normal 2 4 2 3 3 2 2 3 3" xfId="20247"/>
    <cellStyle name="Normal 2 4 2 3 3 2 2 4" xfId="6584"/>
    <cellStyle name="Normal 2 4 2 3 3 2 2 4 2" xfId="14730"/>
    <cellStyle name="Normal 2 4 2 3 3 2 2 4 2 2" xfId="31026"/>
    <cellStyle name="Normal 2 4 2 3 3 2 2 4 3" xfId="22880"/>
    <cellStyle name="Normal 2 4 2 3 3 2 2 5" xfId="9431"/>
    <cellStyle name="Normal 2 4 2 3 3 2 2 5 2" xfId="25727"/>
    <cellStyle name="Normal 2 4 2 3 3 2 2 6" xfId="17581"/>
    <cellStyle name="Normal 2 4 2 3 3 2 3" xfId="1990"/>
    <cellStyle name="Normal 2 4 2 3 3 2 3 2" xfId="4560"/>
    <cellStyle name="Normal 2 4 2 3 3 2 3 2 2" xfId="12706"/>
    <cellStyle name="Normal 2 4 2 3 3 2 3 2 2 2" xfId="29002"/>
    <cellStyle name="Normal 2 4 2 3 3 2 3 2 3" xfId="20856"/>
    <cellStyle name="Normal 2 4 2 3 3 2 3 3" xfId="7289"/>
    <cellStyle name="Normal 2 4 2 3 3 2 3 3 2" xfId="15435"/>
    <cellStyle name="Normal 2 4 2 3 3 2 3 3 2 2" xfId="31731"/>
    <cellStyle name="Normal 2 4 2 3 3 2 3 3 3" xfId="23585"/>
    <cellStyle name="Normal 2 4 2 3 3 2 3 4" xfId="10136"/>
    <cellStyle name="Normal 2 4 2 3 3 2 3 4 2" xfId="26432"/>
    <cellStyle name="Normal 2 4 2 3 3 2 3 5" xfId="18286"/>
    <cellStyle name="Normal 2 4 2 3 3 2 4" xfId="3342"/>
    <cellStyle name="Normal 2 4 2 3 3 2 4 2" xfId="11488"/>
    <cellStyle name="Normal 2 4 2 3 3 2 4 2 2" xfId="27784"/>
    <cellStyle name="Normal 2 4 2 3 3 2 4 3" xfId="19638"/>
    <cellStyle name="Normal 2 4 2 3 3 2 5" xfId="5879"/>
    <cellStyle name="Normal 2 4 2 3 3 2 5 2" xfId="14025"/>
    <cellStyle name="Normal 2 4 2 3 3 2 5 2 2" xfId="30321"/>
    <cellStyle name="Normal 2 4 2 3 3 2 5 3" xfId="22175"/>
    <cellStyle name="Normal 2 4 2 3 3 2 6" xfId="8726"/>
    <cellStyle name="Normal 2 4 2 3 3 2 6 2" xfId="25022"/>
    <cellStyle name="Normal 2 4 2 3 3 2 7" xfId="16876"/>
    <cellStyle name="Normal 2 4 2 3 3 3" xfId="941"/>
    <cellStyle name="Normal 2 4 2 3 3 3 2" xfId="2351"/>
    <cellStyle name="Normal 2 4 2 3 3 3 2 2" xfId="4873"/>
    <cellStyle name="Normal 2 4 2 3 3 3 2 2 2" xfId="13019"/>
    <cellStyle name="Normal 2 4 2 3 3 3 2 2 2 2" xfId="29315"/>
    <cellStyle name="Normal 2 4 2 3 3 3 2 2 3" xfId="21169"/>
    <cellStyle name="Normal 2 4 2 3 3 3 2 3" xfId="7650"/>
    <cellStyle name="Normal 2 4 2 3 3 3 2 3 2" xfId="15796"/>
    <cellStyle name="Normal 2 4 2 3 3 3 2 3 2 2" xfId="32092"/>
    <cellStyle name="Normal 2 4 2 3 3 3 2 3 3" xfId="23946"/>
    <cellStyle name="Normal 2 4 2 3 3 3 2 4" xfId="10497"/>
    <cellStyle name="Normal 2 4 2 3 3 3 2 4 2" xfId="26793"/>
    <cellStyle name="Normal 2 4 2 3 3 3 2 5" xfId="18647"/>
    <cellStyle name="Normal 2 4 2 3 3 3 3" xfId="3655"/>
    <cellStyle name="Normal 2 4 2 3 3 3 3 2" xfId="11801"/>
    <cellStyle name="Normal 2 4 2 3 3 3 3 2 2" xfId="28097"/>
    <cellStyle name="Normal 2 4 2 3 3 3 3 3" xfId="19951"/>
    <cellStyle name="Normal 2 4 2 3 3 3 4" xfId="6240"/>
    <cellStyle name="Normal 2 4 2 3 3 3 4 2" xfId="14386"/>
    <cellStyle name="Normal 2 4 2 3 3 3 4 2 2" xfId="30682"/>
    <cellStyle name="Normal 2 4 2 3 3 3 4 3" xfId="22536"/>
    <cellStyle name="Normal 2 4 2 3 3 3 5" xfId="9087"/>
    <cellStyle name="Normal 2 4 2 3 3 3 5 2" xfId="25383"/>
    <cellStyle name="Normal 2 4 2 3 3 3 6" xfId="17237"/>
    <cellStyle name="Normal 2 4 2 3 3 4" xfId="1646"/>
    <cellStyle name="Normal 2 4 2 3 3 4 2" xfId="4264"/>
    <cellStyle name="Normal 2 4 2 3 3 4 2 2" xfId="12410"/>
    <cellStyle name="Normal 2 4 2 3 3 4 2 2 2" xfId="28706"/>
    <cellStyle name="Normal 2 4 2 3 3 4 2 3" xfId="20560"/>
    <cellStyle name="Normal 2 4 2 3 3 4 3" xfId="6945"/>
    <cellStyle name="Normal 2 4 2 3 3 4 3 2" xfId="15091"/>
    <cellStyle name="Normal 2 4 2 3 3 4 3 2 2" xfId="31387"/>
    <cellStyle name="Normal 2 4 2 3 3 4 3 3" xfId="23241"/>
    <cellStyle name="Normal 2 4 2 3 3 4 4" xfId="9792"/>
    <cellStyle name="Normal 2 4 2 3 3 4 4 2" xfId="26088"/>
    <cellStyle name="Normal 2 4 2 3 3 4 5" xfId="17942"/>
    <cellStyle name="Normal 2 4 2 3 3 5" xfId="3046"/>
    <cellStyle name="Normal 2 4 2 3 3 5 2" xfId="11192"/>
    <cellStyle name="Normal 2 4 2 3 3 5 2 2" xfId="27488"/>
    <cellStyle name="Normal 2 4 2 3 3 5 3" xfId="19342"/>
    <cellStyle name="Normal 2 4 2 3 3 6" xfId="5535"/>
    <cellStyle name="Normal 2 4 2 3 3 6 2" xfId="13681"/>
    <cellStyle name="Normal 2 4 2 3 3 6 2 2" xfId="29977"/>
    <cellStyle name="Normal 2 4 2 3 3 6 3" xfId="21831"/>
    <cellStyle name="Normal 2 4 2 3 3 7" xfId="8382"/>
    <cellStyle name="Normal 2 4 2 3 3 7 2" xfId="24678"/>
    <cellStyle name="Normal 2 4 2 3 3 8" xfId="16532"/>
    <cellStyle name="Normal 2 4 2 3 4" xfId="320"/>
    <cellStyle name="Normal 2 4 2 3 4 2" xfId="664"/>
    <cellStyle name="Normal 2 4 2 3 4 2 2" xfId="1370"/>
    <cellStyle name="Normal 2 4 2 3 4 2 2 2" xfId="2780"/>
    <cellStyle name="Normal 2 4 2 3 4 2 2 2 2" xfId="5243"/>
    <cellStyle name="Normal 2 4 2 3 4 2 2 2 2 2" xfId="13389"/>
    <cellStyle name="Normal 2 4 2 3 4 2 2 2 2 2 2" xfId="29685"/>
    <cellStyle name="Normal 2 4 2 3 4 2 2 2 2 3" xfId="21539"/>
    <cellStyle name="Normal 2 4 2 3 4 2 2 2 3" xfId="8079"/>
    <cellStyle name="Normal 2 4 2 3 4 2 2 2 3 2" xfId="16225"/>
    <cellStyle name="Normal 2 4 2 3 4 2 2 2 3 2 2" xfId="32521"/>
    <cellStyle name="Normal 2 4 2 3 4 2 2 2 3 3" xfId="24375"/>
    <cellStyle name="Normal 2 4 2 3 4 2 2 2 4" xfId="10926"/>
    <cellStyle name="Normal 2 4 2 3 4 2 2 2 4 2" xfId="27222"/>
    <cellStyle name="Normal 2 4 2 3 4 2 2 2 5" xfId="19076"/>
    <cellStyle name="Normal 2 4 2 3 4 2 2 3" xfId="4025"/>
    <cellStyle name="Normal 2 4 2 3 4 2 2 3 2" xfId="12171"/>
    <cellStyle name="Normal 2 4 2 3 4 2 2 3 2 2" xfId="28467"/>
    <cellStyle name="Normal 2 4 2 3 4 2 2 3 3" xfId="20321"/>
    <cellStyle name="Normal 2 4 2 3 4 2 2 4" xfId="6669"/>
    <cellStyle name="Normal 2 4 2 3 4 2 2 4 2" xfId="14815"/>
    <cellStyle name="Normal 2 4 2 3 4 2 2 4 2 2" xfId="31111"/>
    <cellStyle name="Normal 2 4 2 3 4 2 2 4 3" xfId="22965"/>
    <cellStyle name="Normal 2 4 2 3 4 2 2 5" xfId="9516"/>
    <cellStyle name="Normal 2 4 2 3 4 2 2 5 2" xfId="25812"/>
    <cellStyle name="Normal 2 4 2 3 4 2 2 6" xfId="17666"/>
    <cellStyle name="Normal 2 4 2 3 4 2 3" xfId="2075"/>
    <cellStyle name="Normal 2 4 2 3 4 2 3 2" xfId="4634"/>
    <cellStyle name="Normal 2 4 2 3 4 2 3 2 2" xfId="12780"/>
    <cellStyle name="Normal 2 4 2 3 4 2 3 2 2 2" xfId="29076"/>
    <cellStyle name="Normal 2 4 2 3 4 2 3 2 3" xfId="20930"/>
    <cellStyle name="Normal 2 4 2 3 4 2 3 3" xfId="7374"/>
    <cellStyle name="Normal 2 4 2 3 4 2 3 3 2" xfId="15520"/>
    <cellStyle name="Normal 2 4 2 3 4 2 3 3 2 2" xfId="31816"/>
    <cellStyle name="Normal 2 4 2 3 4 2 3 3 3" xfId="23670"/>
    <cellStyle name="Normal 2 4 2 3 4 2 3 4" xfId="10221"/>
    <cellStyle name="Normal 2 4 2 3 4 2 3 4 2" xfId="26517"/>
    <cellStyle name="Normal 2 4 2 3 4 2 3 5" xfId="18371"/>
    <cellStyle name="Normal 2 4 2 3 4 2 4" xfId="3416"/>
    <cellStyle name="Normal 2 4 2 3 4 2 4 2" xfId="11562"/>
    <cellStyle name="Normal 2 4 2 3 4 2 4 2 2" xfId="27858"/>
    <cellStyle name="Normal 2 4 2 3 4 2 4 3" xfId="19712"/>
    <cellStyle name="Normal 2 4 2 3 4 2 5" xfId="5964"/>
    <cellStyle name="Normal 2 4 2 3 4 2 5 2" xfId="14110"/>
    <cellStyle name="Normal 2 4 2 3 4 2 5 2 2" xfId="30406"/>
    <cellStyle name="Normal 2 4 2 3 4 2 5 3" xfId="22260"/>
    <cellStyle name="Normal 2 4 2 3 4 2 6" xfId="8811"/>
    <cellStyle name="Normal 2 4 2 3 4 2 6 2" xfId="25107"/>
    <cellStyle name="Normal 2 4 2 3 4 2 7" xfId="16961"/>
    <cellStyle name="Normal 2 4 2 3 4 3" xfId="1026"/>
    <cellStyle name="Normal 2 4 2 3 4 3 2" xfId="2436"/>
    <cellStyle name="Normal 2 4 2 3 4 3 2 2" xfId="4947"/>
    <cellStyle name="Normal 2 4 2 3 4 3 2 2 2" xfId="13093"/>
    <cellStyle name="Normal 2 4 2 3 4 3 2 2 2 2" xfId="29389"/>
    <cellStyle name="Normal 2 4 2 3 4 3 2 2 3" xfId="21243"/>
    <cellStyle name="Normal 2 4 2 3 4 3 2 3" xfId="7735"/>
    <cellStyle name="Normal 2 4 2 3 4 3 2 3 2" xfId="15881"/>
    <cellStyle name="Normal 2 4 2 3 4 3 2 3 2 2" xfId="32177"/>
    <cellStyle name="Normal 2 4 2 3 4 3 2 3 3" xfId="24031"/>
    <cellStyle name="Normal 2 4 2 3 4 3 2 4" xfId="10582"/>
    <cellStyle name="Normal 2 4 2 3 4 3 2 4 2" xfId="26878"/>
    <cellStyle name="Normal 2 4 2 3 4 3 2 5" xfId="18732"/>
    <cellStyle name="Normal 2 4 2 3 4 3 3" xfId="3729"/>
    <cellStyle name="Normal 2 4 2 3 4 3 3 2" xfId="11875"/>
    <cellStyle name="Normal 2 4 2 3 4 3 3 2 2" xfId="28171"/>
    <cellStyle name="Normal 2 4 2 3 4 3 3 3" xfId="20025"/>
    <cellStyle name="Normal 2 4 2 3 4 3 4" xfId="6325"/>
    <cellStyle name="Normal 2 4 2 3 4 3 4 2" xfId="14471"/>
    <cellStyle name="Normal 2 4 2 3 4 3 4 2 2" xfId="30767"/>
    <cellStyle name="Normal 2 4 2 3 4 3 4 3" xfId="22621"/>
    <cellStyle name="Normal 2 4 2 3 4 3 5" xfId="9172"/>
    <cellStyle name="Normal 2 4 2 3 4 3 5 2" xfId="25468"/>
    <cellStyle name="Normal 2 4 2 3 4 3 6" xfId="17322"/>
    <cellStyle name="Normal 2 4 2 3 4 4" xfId="1731"/>
    <cellStyle name="Normal 2 4 2 3 4 4 2" xfId="4338"/>
    <cellStyle name="Normal 2 4 2 3 4 4 2 2" xfId="12484"/>
    <cellStyle name="Normal 2 4 2 3 4 4 2 2 2" xfId="28780"/>
    <cellStyle name="Normal 2 4 2 3 4 4 2 3" xfId="20634"/>
    <cellStyle name="Normal 2 4 2 3 4 4 3" xfId="7030"/>
    <cellStyle name="Normal 2 4 2 3 4 4 3 2" xfId="15176"/>
    <cellStyle name="Normal 2 4 2 3 4 4 3 2 2" xfId="31472"/>
    <cellStyle name="Normal 2 4 2 3 4 4 3 3" xfId="23326"/>
    <cellStyle name="Normal 2 4 2 3 4 4 4" xfId="9877"/>
    <cellStyle name="Normal 2 4 2 3 4 4 4 2" xfId="26173"/>
    <cellStyle name="Normal 2 4 2 3 4 4 5" xfId="18027"/>
    <cellStyle name="Normal 2 4 2 3 4 5" xfId="3120"/>
    <cellStyle name="Normal 2 4 2 3 4 5 2" xfId="11266"/>
    <cellStyle name="Normal 2 4 2 3 4 5 2 2" xfId="27562"/>
    <cellStyle name="Normal 2 4 2 3 4 5 3" xfId="19416"/>
    <cellStyle name="Normal 2 4 2 3 4 6" xfId="5620"/>
    <cellStyle name="Normal 2 4 2 3 4 6 2" xfId="13766"/>
    <cellStyle name="Normal 2 4 2 3 4 6 2 2" xfId="30062"/>
    <cellStyle name="Normal 2 4 2 3 4 6 3" xfId="21916"/>
    <cellStyle name="Normal 2 4 2 3 4 7" xfId="8467"/>
    <cellStyle name="Normal 2 4 2 3 4 7 2" xfId="24763"/>
    <cellStyle name="Normal 2 4 2 3 4 8" xfId="16617"/>
    <cellStyle name="Normal 2 4 2 3 5" xfId="410"/>
    <cellStyle name="Normal 2 4 2 3 5 2" xfId="1116"/>
    <cellStyle name="Normal 2 4 2 3 5 2 2" xfId="2526"/>
    <cellStyle name="Normal 2 4 2 3 5 2 2 2" xfId="5021"/>
    <cellStyle name="Normal 2 4 2 3 5 2 2 2 2" xfId="13167"/>
    <cellStyle name="Normal 2 4 2 3 5 2 2 2 2 2" xfId="29463"/>
    <cellStyle name="Normal 2 4 2 3 5 2 2 2 3" xfId="21317"/>
    <cellStyle name="Normal 2 4 2 3 5 2 2 3" xfId="7825"/>
    <cellStyle name="Normal 2 4 2 3 5 2 2 3 2" xfId="15971"/>
    <cellStyle name="Normal 2 4 2 3 5 2 2 3 2 2" xfId="32267"/>
    <cellStyle name="Normal 2 4 2 3 5 2 2 3 3" xfId="24121"/>
    <cellStyle name="Normal 2 4 2 3 5 2 2 4" xfId="10672"/>
    <cellStyle name="Normal 2 4 2 3 5 2 2 4 2" xfId="26968"/>
    <cellStyle name="Normal 2 4 2 3 5 2 2 5" xfId="18822"/>
    <cellStyle name="Normal 2 4 2 3 5 2 3" xfId="3803"/>
    <cellStyle name="Normal 2 4 2 3 5 2 3 2" xfId="11949"/>
    <cellStyle name="Normal 2 4 2 3 5 2 3 2 2" xfId="28245"/>
    <cellStyle name="Normal 2 4 2 3 5 2 3 3" xfId="20099"/>
    <cellStyle name="Normal 2 4 2 3 5 2 4" xfId="6415"/>
    <cellStyle name="Normal 2 4 2 3 5 2 4 2" xfId="14561"/>
    <cellStyle name="Normal 2 4 2 3 5 2 4 2 2" xfId="30857"/>
    <cellStyle name="Normal 2 4 2 3 5 2 4 3" xfId="22711"/>
    <cellStyle name="Normal 2 4 2 3 5 2 5" xfId="9262"/>
    <cellStyle name="Normal 2 4 2 3 5 2 5 2" xfId="25558"/>
    <cellStyle name="Normal 2 4 2 3 5 2 6" xfId="17412"/>
    <cellStyle name="Normal 2 4 2 3 5 3" xfId="1821"/>
    <cellStyle name="Normal 2 4 2 3 5 3 2" xfId="4412"/>
    <cellStyle name="Normal 2 4 2 3 5 3 2 2" xfId="12558"/>
    <cellStyle name="Normal 2 4 2 3 5 3 2 2 2" xfId="28854"/>
    <cellStyle name="Normal 2 4 2 3 5 3 2 3" xfId="20708"/>
    <cellStyle name="Normal 2 4 2 3 5 3 3" xfId="7120"/>
    <cellStyle name="Normal 2 4 2 3 5 3 3 2" xfId="15266"/>
    <cellStyle name="Normal 2 4 2 3 5 3 3 2 2" xfId="31562"/>
    <cellStyle name="Normal 2 4 2 3 5 3 3 3" xfId="23416"/>
    <cellStyle name="Normal 2 4 2 3 5 3 4" xfId="9967"/>
    <cellStyle name="Normal 2 4 2 3 5 3 4 2" xfId="26263"/>
    <cellStyle name="Normal 2 4 2 3 5 3 5" xfId="18117"/>
    <cellStyle name="Normal 2 4 2 3 5 4" xfId="3194"/>
    <cellStyle name="Normal 2 4 2 3 5 4 2" xfId="11340"/>
    <cellStyle name="Normal 2 4 2 3 5 4 2 2" xfId="27636"/>
    <cellStyle name="Normal 2 4 2 3 5 4 3" xfId="19490"/>
    <cellStyle name="Normal 2 4 2 3 5 5" xfId="5710"/>
    <cellStyle name="Normal 2 4 2 3 5 5 2" xfId="13856"/>
    <cellStyle name="Normal 2 4 2 3 5 5 2 2" xfId="30152"/>
    <cellStyle name="Normal 2 4 2 3 5 5 3" xfId="22006"/>
    <cellStyle name="Normal 2 4 2 3 5 6" xfId="8557"/>
    <cellStyle name="Normal 2 4 2 3 5 6 2" xfId="24853"/>
    <cellStyle name="Normal 2 4 2 3 5 7" xfId="16707"/>
    <cellStyle name="Normal 2 4 2 3 6" xfId="772"/>
    <cellStyle name="Normal 2 4 2 3 6 2" xfId="2182"/>
    <cellStyle name="Normal 2 4 2 3 6 2 2" xfId="4725"/>
    <cellStyle name="Normal 2 4 2 3 6 2 2 2" xfId="12871"/>
    <cellStyle name="Normal 2 4 2 3 6 2 2 2 2" xfId="29167"/>
    <cellStyle name="Normal 2 4 2 3 6 2 2 3" xfId="21021"/>
    <cellStyle name="Normal 2 4 2 3 6 2 3" xfId="7481"/>
    <cellStyle name="Normal 2 4 2 3 6 2 3 2" xfId="15627"/>
    <cellStyle name="Normal 2 4 2 3 6 2 3 2 2" xfId="31923"/>
    <cellStyle name="Normal 2 4 2 3 6 2 3 3" xfId="23777"/>
    <cellStyle name="Normal 2 4 2 3 6 2 4" xfId="10328"/>
    <cellStyle name="Normal 2 4 2 3 6 2 4 2" xfId="26624"/>
    <cellStyle name="Normal 2 4 2 3 6 2 5" xfId="18478"/>
    <cellStyle name="Normal 2 4 2 3 6 3" xfId="3507"/>
    <cellStyle name="Normal 2 4 2 3 6 3 2" xfId="11653"/>
    <cellStyle name="Normal 2 4 2 3 6 3 2 2" xfId="27949"/>
    <cellStyle name="Normal 2 4 2 3 6 3 3" xfId="19803"/>
    <cellStyle name="Normal 2 4 2 3 6 4" xfId="6071"/>
    <cellStyle name="Normal 2 4 2 3 6 4 2" xfId="14217"/>
    <cellStyle name="Normal 2 4 2 3 6 4 2 2" xfId="30513"/>
    <cellStyle name="Normal 2 4 2 3 6 4 3" xfId="22367"/>
    <cellStyle name="Normal 2 4 2 3 6 5" xfId="8918"/>
    <cellStyle name="Normal 2 4 2 3 6 5 2" xfId="25214"/>
    <cellStyle name="Normal 2 4 2 3 6 6" xfId="17068"/>
    <cellStyle name="Normal 2 4 2 3 7" xfId="1477"/>
    <cellStyle name="Normal 2 4 2 3 7 2" xfId="4116"/>
    <cellStyle name="Normal 2 4 2 3 7 2 2" xfId="12262"/>
    <cellStyle name="Normal 2 4 2 3 7 2 2 2" xfId="28558"/>
    <cellStyle name="Normal 2 4 2 3 7 2 3" xfId="20412"/>
    <cellStyle name="Normal 2 4 2 3 7 3" xfId="6776"/>
    <cellStyle name="Normal 2 4 2 3 7 3 2" xfId="14922"/>
    <cellStyle name="Normal 2 4 2 3 7 3 2 2" xfId="31218"/>
    <cellStyle name="Normal 2 4 2 3 7 3 3" xfId="23072"/>
    <cellStyle name="Normal 2 4 2 3 7 4" xfId="9623"/>
    <cellStyle name="Normal 2 4 2 3 7 4 2" xfId="25919"/>
    <cellStyle name="Normal 2 4 2 3 7 5" xfId="17773"/>
    <cellStyle name="Normal 2 4 2 3 8" xfId="2898"/>
    <cellStyle name="Normal 2 4 2 3 8 2" xfId="11044"/>
    <cellStyle name="Normal 2 4 2 3 8 2 2" xfId="27340"/>
    <cellStyle name="Normal 2 4 2 3 8 3" xfId="19194"/>
    <cellStyle name="Normal 2 4 2 3 9" xfId="5366"/>
    <cellStyle name="Normal 2 4 2 3 9 2" xfId="13512"/>
    <cellStyle name="Normal 2 4 2 3 9 2 2" xfId="29808"/>
    <cellStyle name="Normal 2 4 2 3 9 3" xfId="21662"/>
    <cellStyle name="Normal 2 4 2 4" xfId="112"/>
    <cellStyle name="Normal 2 4 2 4 2" xfId="456"/>
    <cellStyle name="Normal 2 4 2 4 2 2" xfId="1162"/>
    <cellStyle name="Normal 2 4 2 4 2 2 2" xfId="2572"/>
    <cellStyle name="Normal 2 4 2 4 2 2 2 2" xfId="5059"/>
    <cellStyle name="Normal 2 4 2 4 2 2 2 2 2" xfId="13205"/>
    <cellStyle name="Normal 2 4 2 4 2 2 2 2 2 2" xfId="29501"/>
    <cellStyle name="Normal 2 4 2 4 2 2 2 2 3" xfId="21355"/>
    <cellStyle name="Normal 2 4 2 4 2 2 2 3" xfId="7871"/>
    <cellStyle name="Normal 2 4 2 4 2 2 2 3 2" xfId="16017"/>
    <cellStyle name="Normal 2 4 2 4 2 2 2 3 2 2" xfId="32313"/>
    <cellStyle name="Normal 2 4 2 4 2 2 2 3 3" xfId="24167"/>
    <cellStyle name="Normal 2 4 2 4 2 2 2 4" xfId="10718"/>
    <cellStyle name="Normal 2 4 2 4 2 2 2 4 2" xfId="27014"/>
    <cellStyle name="Normal 2 4 2 4 2 2 2 5" xfId="18868"/>
    <cellStyle name="Normal 2 4 2 4 2 2 3" xfId="3841"/>
    <cellStyle name="Normal 2 4 2 4 2 2 3 2" xfId="11987"/>
    <cellStyle name="Normal 2 4 2 4 2 2 3 2 2" xfId="28283"/>
    <cellStyle name="Normal 2 4 2 4 2 2 3 3" xfId="20137"/>
    <cellStyle name="Normal 2 4 2 4 2 2 4" xfId="6461"/>
    <cellStyle name="Normal 2 4 2 4 2 2 4 2" xfId="14607"/>
    <cellStyle name="Normal 2 4 2 4 2 2 4 2 2" xfId="30903"/>
    <cellStyle name="Normal 2 4 2 4 2 2 4 3" xfId="22757"/>
    <cellStyle name="Normal 2 4 2 4 2 2 5" xfId="9308"/>
    <cellStyle name="Normal 2 4 2 4 2 2 5 2" xfId="25604"/>
    <cellStyle name="Normal 2 4 2 4 2 2 6" xfId="17458"/>
    <cellStyle name="Normal 2 4 2 4 2 3" xfId="1867"/>
    <cellStyle name="Normal 2 4 2 4 2 3 2" xfId="4450"/>
    <cellStyle name="Normal 2 4 2 4 2 3 2 2" xfId="12596"/>
    <cellStyle name="Normal 2 4 2 4 2 3 2 2 2" xfId="28892"/>
    <cellStyle name="Normal 2 4 2 4 2 3 2 3" xfId="20746"/>
    <cellStyle name="Normal 2 4 2 4 2 3 3" xfId="7166"/>
    <cellStyle name="Normal 2 4 2 4 2 3 3 2" xfId="15312"/>
    <cellStyle name="Normal 2 4 2 4 2 3 3 2 2" xfId="31608"/>
    <cellStyle name="Normal 2 4 2 4 2 3 3 3" xfId="23462"/>
    <cellStyle name="Normal 2 4 2 4 2 3 4" xfId="10013"/>
    <cellStyle name="Normal 2 4 2 4 2 3 4 2" xfId="26309"/>
    <cellStyle name="Normal 2 4 2 4 2 3 5" xfId="18163"/>
    <cellStyle name="Normal 2 4 2 4 2 4" xfId="3232"/>
    <cellStyle name="Normal 2 4 2 4 2 4 2" xfId="11378"/>
    <cellStyle name="Normal 2 4 2 4 2 4 2 2" xfId="27674"/>
    <cellStyle name="Normal 2 4 2 4 2 4 3" xfId="19528"/>
    <cellStyle name="Normal 2 4 2 4 2 5" xfId="5756"/>
    <cellStyle name="Normal 2 4 2 4 2 5 2" xfId="13902"/>
    <cellStyle name="Normal 2 4 2 4 2 5 2 2" xfId="30198"/>
    <cellStyle name="Normal 2 4 2 4 2 5 3" xfId="22052"/>
    <cellStyle name="Normal 2 4 2 4 2 6" xfId="8603"/>
    <cellStyle name="Normal 2 4 2 4 2 6 2" xfId="24899"/>
    <cellStyle name="Normal 2 4 2 4 2 7" xfId="16753"/>
    <cellStyle name="Normal 2 4 2 4 3" xfId="818"/>
    <cellStyle name="Normal 2 4 2 4 3 2" xfId="2228"/>
    <cellStyle name="Normal 2 4 2 4 3 2 2" xfId="4763"/>
    <cellStyle name="Normal 2 4 2 4 3 2 2 2" xfId="12909"/>
    <cellStyle name="Normal 2 4 2 4 3 2 2 2 2" xfId="29205"/>
    <cellStyle name="Normal 2 4 2 4 3 2 2 3" xfId="21059"/>
    <cellStyle name="Normal 2 4 2 4 3 2 3" xfId="7527"/>
    <cellStyle name="Normal 2 4 2 4 3 2 3 2" xfId="15673"/>
    <cellStyle name="Normal 2 4 2 4 3 2 3 2 2" xfId="31969"/>
    <cellStyle name="Normal 2 4 2 4 3 2 3 3" xfId="23823"/>
    <cellStyle name="Normal 2 4 2 4 3 2 4" xfId="10374"/>
    <cellStyle name="Normal 2 4 2 4 3 2 4 2" xfId="26670"/>
    <cellStyle name="Normal 2 4 2 4 3 2 5" xfId="18524"/>
    <cellStyle name="Normal 2 4 2 4 3 3" xfId="3545"/>
    <cellStyle name="Normal 2 4 2 4 3 3 2" xfId="11691"/>
    <cellStyle name="Normal 2 4 2 4 3 3 2 2" xfId="27987"/>
    <cellStyle name="Normal 2 4 2 4 3 3 3" xfId="19841"/>
    <cellStyle name="Normal 2 4 2 4 3 4" xfId="6117"/>
    <cellStyle name="Normal 2 4 2 4 3 4 2" xfId="14263"/>
    <cellStyle name="Normal 2 4 2 4 3 4 2 2" xfId="30559"/>
    <cellStyle name="Normal 2 4 2 4 3 4 3" xfId="22413"/>
    <cellStyle name="Normal 2 4 2 4 3 5" xfId="8964"/>
    <cellStyle name="Normal 2 4 2 4 3 5 2" xfId="25260"/>
    <cellStyle name="Normal 2 4 2 4 3 6" xfId="17114"/>
    <cellStyle name="Normal 2 4 2 4 4" xfId="1523"/>
    <cellStyle name="Normal 2 4 2 4 4 2" xfId="4154"/>
    <cellStyle name="Normal 2 4 2 4 4 2 2" xfId="12300"/>
    <cellStyle name="Normal 2 4 2 4 4 2 2 2" xfId="28596"/>
    <cellStyle name="Normal 2 4 2 4 4 2 3" xfId="20450"/>
    <cellStyle name="Normal 2 4 2 4 4 3" xfId="6822"/>
    <cellStyle name="Normal 2 4 2 4 4 3 2" xfId="14968"/>
    <cellStyle name="Normal 2 4 2 4 4 3 2 2" xfId="31264"/>
    <cellStyle name="Normal 2 4 2 4 4 3 3" xfId="23118"/>
    <cellStyle name="Normal 2 4 2 4 4 4" xfId="9669"/>
    <cellStyle name="Normal 2 4 2 4 4 4 2" xfId="25965"/>
    <cellStyle name="Normal 2 4 2 4 4 5" xfId="17819"/>
    <cellStyle name="Normal 2 4 2 4 5" xfId="2936"/>
    <cellStyle name="Normal 2 4 2 4 5 2" xfId="11082"/>
    <cellStyle name="Normal 2 4 2 4 5 2 2" xfId="27378"/>
    <cellStyle name="Normal 2 4 2 4 5 3" xfId="19232"/>
    <cellStyle name="Normal 2 4 2 4 6" xfId="5412"/>
    <cellStyle name="Normal 2 4 2 4 6 2" xfId="13558"/>
    <cellStyle name="Normal 2 4 2 4 6 2 2" xfId="29854"/>
    <cellStyle name="Normal 2 4 2 4 6 3" xfId="21708"/>
    <cellStyle name="Normal 2 4 2 4 7" xfId="8259"/>
    <cellStyle name="Normal 2 4 2 4 7 2" xfId="24555"/>
    <cellStyle name="Normal 2 4 2 4 8" xfId="16409"/>
    <cellStyle name="Normal 2 4 2 5" xfId="199"/>
    <cellStyle name="Normal 2 4 2 5 2" xfId="543"/>
    <cellStyle name="Normal 2 4 2 5 2 2" xfId="1249"/>
    <cellStyle name="Normal 2 4 2 5 2 2 2" xfId="2659"/>
    <cellStyle name="Normal 2 4 2 5 2 2 2 2" xfId="5133"/>
    <cellStyle name="Normal 2 4 2 5 2 2 2 2 2" xfId="13279"/>
    <cellStyle name="Normal 2 4 2 5 2 2 2 2 2 2" xfId="29575"/>
    <cellStyle name="Normal 2 4 2 5 2 2 2 2 3" xfId="21429"/>
    <cellStyle name="Normal 2 4 2 5 2 2 2 3" xfId="7958"/>
    <cellStyle name="Normal 2 4 2 5 2 2 2 3 2" xfId="16104"/>
    <cellStyle name="Normal 2 4 2 5 2 2 2 3 2 2" xfId="32400"/>
    <cellStyle name="Normal 2 4 2 5 2 2 2 3 3" xfId="24254"/>
    <cellStyle name="Normal 2 4 2 5 2 2 2 4" xfId="10805"/>
    <cellStyle name="Normal 2 4 2 5 2 2 2 4 2" xfId="27101"/>
    <cellStyle name="Normal 2 4 2 5 2 2 2 5" xfId="18955"/>
    <cellStyle name="Normal 2 4 2 5 2 2 3" xfId="3915"/>
    <cellStyle name="Normal 2 4 2 5 2 2 3 2" xfId="12061"/>
    <cellStyle name="Normal 2 4 2 5 2 2 3 2 2" xfId="28357"/>
    <cellStyle name="Normal 2 4 2 5 2 2 3 3" xfId="20211"/>
    <cellStyle name="Normal 2 4 2 5 2 2 4" xfId="6548"/>
    <cellStyle name="Normal 2 4 2 5 2 2 4 2" xfId="14694"/>
    <cellStyle name="Normal 2 4 2 5 2 2 4 2 2" xfId="30990"/>
    <cellStyle name="Normal 2 4 2 5 2 2 4 3" xfId="22844"/>
    <cellStyle name="Normal 2 4 2 5 2 2 5" xfId="9395"/>
    <cellStyle name="Normal 2 4 2 5 2 2 5 2" xfId="25691"/>
    <cellStyle name="Normal 2 4 2 5 2 2 6" xfId="17545"/>
    <cellStyle name="Normal 2 4 2 5 2 3" xfId="1954"/>
    <cellStyle name="Normal 2 4 2 5 2 3 2" xfId="4524"/>
    <cellStyle name="Normal 2 4 2 5 2 3 2 2" xfId="12670"/>
    <cellStyle name="Normal 2 4 2 5 2 3 2 2 2" xfId="28966"/>
    <cellStyle name="Normal 2 4 2 5 2 3 2 3" xfId="20820"/>
    <cellStyle name="Normal 2 4 2 5 2 3 3" xfId="7253"/>
    <cellStyle name="Normal 2 4 2 5 2 3 3 2" xfId="15399"/>
    <cellStyle name="Normal 2 4 2 5 2 3 3 2 2" xfId="31695"/>
    <cellStyle name="Normal 2 4 2 5 2 3 3 3" xfId="23549"/>
    <cellStyle name="Normal 2 4 2 5 2 3 4" xfId="10100"/>
    <cellStyle name="Normal 2 4 2 5 2 3 4 2" xfId="26396"/>
    <cellStyle name="Normal 2 4 2 5 2 3 5" xfId="18250"/>
    <cellStyle name="Normal 2 4 2 5 2 4" xfId="3306"/>
    <cellStyle name="Normal 2 4 2 5 2 4 2" xfId="11452"/>
    <cellStyle name="Normal 2 4 2 5 2 4 2 2" xfId="27748"/>
    <cellStyle name="Normal 2 4 2 5 2 4 3" xfId="19602"/>
    <cellStyle name="Normal 2 4 2 5 2 5" xfId="5843"/>
    <cellStyle name="Normal 2 4 2 5 2 5 2" xfId="13989"/>
    <cellStyle name="Normal 2 4 2 5 2 5 2 2" xfId="30285"/>
    <cellStyle name="Normal 2 4 2 5 2 5 3" xfId="22139"/>
    <cellStyle name="Normal 2 4 2 5 2 6" xfId="8690"/>
    <cellStyle name="Normal 2 4 2 5 2 6 2" xfId="24986"/>
    <cellStyle name="Normal 2 4 2 5 2 7" xfId="16840"/>
    <cellStyle name="Normal 2 4 2 5 3" xfId="905"/>
    <cellStyle name="Normal 2 4 2 5 3 2" xfId="2315"/>
    <cellStyle name="Normal 2 4 2 5 3 2 2" xfId="4837"/>
    <cellStyle name="Normal 2 4 2 5 3 2 2 2" xfId="12983"/>
    <cellStyle name="Normal 2 4 2 5 3 2 2 2 2" xfId="29279"/>
    <cellStyle name="Normal 2 4 2 5 3 2 2 3" xfId="21133"/>
    <cellStyle name="Normal 2 4 2 5 3 2 3" xfId="7614"/>
    <cellStyle name="Normal 2 4 2 5 3 2 3 2" xfId="15760"/>
    <cellStyle name="Normal 2 4 2 5 3 2 3 2 2" xfId="32056"/>
    <cellStyle name="Normal 2 4 2 5 3 2 3 3" xfId="23910"/>
    <cellStyle name="Normal 2 4 2 5 3 2 4" xfId="10461"/>
    <cellStyle name="Normal 2 4 2 5 3 2 4 2" xfId="26757"/>
    <cellStyle name="Normal 2 4 2 5 3 2 5" xfId="18611"/>
    <cellStyle name="Normal 2 4 2 5 3 3" xfId="3619"/>
    <cellStyle name="Normal 2 4 2 5 3 3 2" xfId="11765"/>
    <cellStyle name="Normal 2 4 2 5 3 3 2 2" xfId="28061"/>
    <cellStyle name="Normal 2 4 2 5 3 3 3" xfId="19915"/>
    <cellStyle name="Normal 2 4 2 5 3 4" xfId="6204"/>
    <cellStyle name="Normal 2 4 2 5 3 4 2" xfId="14350"/>
    <cellStyle name="Normal 2 4 2 5 3 4 2 2" xfId="30646"/>
    <cellStyle name="Normal 2 4 2 5 3 4 3" xfId="22500"/>
    <cellStyle name="Normal 2 4 2 5 3 5" xfId="9051"/>
    <cellStyle name="Normal 2 4 2 5 3 5 2" xfId="25347"/>
    <cellStyle name="Normal 2 4 2 5 3 6" xfId="17201"/>
    <cellStyle name="Normal 2 4 2 5 4" xfId="1610"/>
    <cellStyle name="Normal 2 4 2 5 4 2" xfId="4228"/>
    <cellStyle name="Normal 2 4 2 5 4 2 2" xfId="12374"/>
    <cellStyle name="Normal 2 4 2 5 4 2 2 2" xfId="28670"/>
    <cellStyle name="Normal 2 4 2 5 4 2 3" xfId="20524"/>
    <cellStyle name="Normal 2 4 2 5 4 3" xfId="6909"/>
    <cellStyle name="Normal 2 4 2 5 4 3 2" xfId="15055"/>
    <cellStyle name="Normal 2 4 2 5 4 3 2 2" xfId="31351"/>
    <cellStyle name="Normal 2 4 2 5 4 3 3" xfId="23205"/>
    <cellStyle name="Normal 2 4 2 5 4 4" xfId="9756"/>
    <cellStyle name="Normal 2 4 2 5 4 4 2" xfId="26052"/>
    <cellStyle name="Normal 2 4 2 5 4 5" xfId="17906"/>
    <cellStyle name="Normal 2 4 2 5 5" xfId="3010"/>
    <cellStyle name="Normal 2 4 2 5 5 2" xfId="11156"/>
    <cellStyle name="Normal 2 4 2 5 5 2 2" xfId="27452"/>
    <cellStyle name="Normal 2 4 2 5 5 3" xfId="19306"/>
    <cellStyle name="Normal 2 4 2 5 6" xfId="5499"/>
    <cellStyle name="Normal 2 4 2 5 6 2" xfId="13645"/>
    <cellStyle name="Normal 2 4 2 5 6 2 2" xfId="29941"/>
    <cellStyle name="Normal 2 4 2 5 6 3" xfId="21795"/>
    <cellStyle name="Normal 2 4 2 5 7" xfId="8346"/>
    <cellStyle name="Normal 2 4 2 5 7 2" xfId="24642"/>
    <cellStyle name="Normal 2 4 2 5 8" xfId="16496"/>
    <cellStyle name="Normal 2 4 2 6" xfId="276"/>
    <cellStyle name="Normal 2 4 2 6 2" xfId="620"/>
    <cellStyle name="Normal 2 4 2 6 2 2" xfId="1326"/>
    <cellStyle name="Normal 2 4 2 6 2 2 2" xfId="2736"/>
    <cellStyle name="Normal 2 4 2 6 2 2 2 2" xfId="5207"/>
    <cellStyle name="Normal 2 4 2 6 2 2 2 2 2" xfId="13353"/>
    <cellStyle name="Normal 2 4 2 6 2 2 2 2 2 2" xfId="29649"/>
    <cellStyle name="Normal 2 4 2 6 2 2 2 2 3" xfId="21503"/>
    <cellStyle name="Normal 2 4 2 6 2 2 2 3" xfId="8035"/>
    <cellStyle name="Normal 2 4 2 6 2 2 2 3 2" xfId="16181"/>
    <cellStyle name="Normal 2 4 2 6 2 2 2 3 2 2" xfId="32477"/>
    <cellStyle name="Normal 2 4 2 6 2 2 2 3 3" xfId="24331"/>
    <cellStyle name="Normal 2 4 2 6 2 2 2 4" xfId="10882"/>
    <cellStyle name="Normal 2 4 2 6 2 2 2 4 2" xfId="27178"/>
    <cellStyle name="Normal 2 4 2 6 2 2 2 5" xfId="19032"/>
    <cellStyle name="Normal 2 4 2 6 2 2 3" xfId="3989"/>
    <cellStyle name="Normal 2 4 2 6 2 2 3 2" xfId="12135"/>
    <cellStyle name="Normal 2 4 2 6 2 2 3 2 2" xfId="28431"/>
    <cellStyle name="Normal 2 4 2 6 2 2 3 3" xfId="20285"/>
    <cellStyle name="Normal 2 4 2 6 2 2 4" xfId="6625"/>
    <cellStyle name="Normal 2 4 2 6 2 2 4 2" xfId="14771"/>
    <cellStyle name="Normal 2 4 2 6 2 2 4 2 2" xfId="31067"/>
    <cellStyle name="Normal 2 4 2 6 2 2 4 3" xfId="22921"/>
    <cellStyle name="Normal 2 4 2 6 2 2 5" xfId="9472"/>
    <cellStyle name="Normal 2 4 2 6 2 2 5 2" xfId="25768"/>
    <cellStyle name="Normal 2 4 2 6 2 2 6" xfId="17622"/>
    <cellStyle name="Normal 2 4 2 6 2 3" xfId="2031"/>
    <cellStyle name="Normal 2 4 2 6 2 3 2" xfId="4598"/>
    <cellStyle name="Normal 2 4 2 6 2 3 2 2" xfId="12744"/>
    <cellStyle name="Normal 2 4 2 6 2 3 2 2 2" xfId="29040"/>
    <cellStyle name="Normal 2 4 2 6 2 3 2 3" xfId="20894"/>
    <cellStyle name="Normal 2 4 2 6 2 3 3" xfId="7330"/>
    <cellStyle name="Normal 2 4 2 6 2 3 3 2" xfId="15476"/>
    <cellStyle name="Normal 2 4 2 6 2 3 3 2 2" xfId="31772"/>
    <cellStyle name="Normal 2 4 2 6 2 3 3 3" xfId="23626"/>
    <cellStyle name="Normal 2 4 2 6 2 3 4" xfId="10177"/>
    <cellStyle name="Normal 2 4 2 6 2 3 4 2" xfId="26473"/>
    <cellStyle name="Normal 2 4 2 6 2 3 5" xfId="18327"/>
    <cellStyle name="Normal 2 4 2 6 2 4" xfId="3380"/>
    <cellStyle name="Normal 2 4 2 6 2 4 2" xfId="11526"/>
    <cellStyle name="Normal 2 4 2 6 2 4 2 2" xfId="27822"/>
    <cellStyle name="Normal 2 4 2 6 2 4 3" xfId="19676"/>
    <cellStyle name="Normal 2 4 2 6 2 5" xfId="5920"/>
    <cellStyle name="Normal 2 4 2 6 2 5 2" xfId="14066"/>
    <cellStyle name="Normal 2 4 2 6 2 5 2 2" xfId="30362"/>
    <cellStyle name="Normal 2 4 2 6 2 5 3" xfId="22216"/>
    <cellStyle name="Normal 2 4 2 6 2 6" xfId="8767"/>
    <cellStyle name="Normal 2 4 2 6 2 6 2" xfId="25063"/>
    <cellStyle name="Normal 2 4 2 6 2 7" xfId="16917"/>
    <cellStyle name="Normal 2 4 2 6 3" xfId="982"/>
    <cellStyle name="Normal 2 4 2 6 3 2" xfId="2392"/>
    <cellStyle name="Normal 2 4 2 6 3 2 2" xfId="4911"/>
    <cellStyle name="Normal 2 4 2 6 3 2 2 2" xfId="13057"/>
    <cellStyle name="Normal 2 4 2 6 3 2 2 2 2" xfId="29353"/>
    <cellStyle name="Normal 2 4 2 6 3 2 2 3" xfId="21207"/>
    <cellStyle name="Normal 2 4 2 6 3 2 3" xfId="7691"/>
    <cellStyle name="Normal 2 4 2 6 3 2 3 2" xfId="15837"/>
    <cellStyle name="Normal 2 4 2 6 3 2 3 2 2" xfId="32133"/>
    <cellStyle name="Normal 2 4 2 6 3 2 3 3" xfId="23987"/>
    <cellStyle name="Normal 2 4 2 6 3 2 4" xfId="10538"/>
    <cellStyle name="Normal 2 4 2 6 3 2 4 2" xfId="26834"/>
    <cellStyle name="Normal 2 4 2 6 3 2 5" xfId="18688"/>
    <cellStyle name="Normal 2 4 2 6 3 3" xfId="3693"/>
    <cellStyle name="Normal 2 4 2 6 3 3 2" xfId="11839"/>
    <cellStyle name="Normal 2 4 2 6 3 3 2 2" xfId="28135"/>
    <cellStyle name="Normal 2 4 2 6 3 3 3" xfId="19989"/>
    <cellStyle name="Normal 2 4 2 6 3 4" xfId="6281"/>
    <cellStyle name="Normal 2 4 2 6 3 4 2" xfId="14427"/>
    <cellStyle name="Normal 2 4 2 6 3 4 2 2" xfId="30723"/>
    <cellStyle name="Normal 2 4 2 6 3 4 3" xfId="22577"/>
    <cellStyle name="Normal 2 4 2 6 3 5" xfId="9128"/>
    <cellStyle name="Normal 2 4 2 6 3 5 2" xfId="25424"/>
    <cellStyle name="Normal 2 4 2 6 3 6" xfId="17278"/>
    <cellStyle name="Normal 2 4 2 6 4" xfId="1687"/>
    <cellStyle name="Normal 2 4 2 6 4 2" xfId="4302"/>
    <cellStyle name="Normal 2 4 2 6 4 2 2" xfId="12448"/>
    <cellStyle name="Normal 2 4 2 6 4 2 2 2" xfId="28744"/>
    <cellStyle name="Normal 2 4 2 6 4 2 3" xfId="20598"/>
    <cellStyle name="Normal 2 4 2 6 4 3" xfId="6986"/>
    <cellStyle name="Normal 2 4 2 6 4 3 2" xfId="15132"/>
    <cellStyle name="Normal 2 4 2 6 4 3 2 2" xfId="31428"/>
    <cellStyle name="Normal 2 4 2 6 4 3 3" xfId="23282"/>
    <cellStyle name="Normal 2 4 2 6 4 4" xfId="9833"/>
    <cellStyle name="Normal 2 4 2 6 4 4 2" xfId="26129"/>
    <cellStyle name="Normal 2 4 2 6 4 5" xfId="17983"/>
    <cellStyle name="Normal 2 4 2 6 5" xfId="3084"/>
    <cellStyle name="Normal 2 4 2 6 5 2" xfId="11230"/>
    <cellStyle name="Normal 2 4 2 6 5 2 2" xfId="27526"/>
    <cellStyle name="Normal 2 4 2 6 5 3" xfId="19380"/>
    <cellStyle name="Normal 2 4 2 6 6" xfId="5576"/>
    <cellStyle name="Normal 2 4 2 6 6 2" xfId="13722"/>
    <cellStyle name="Normal 2 4 2 6 6 2 2" xfId="30018"/>
    <cellStyle name="Normal 2 4 2 6 6 3" xfId="21872"/>
    <cellStyle name="Normal 2 4 2 6 7" xfId="8423"/>
    <cellStyle name="Normal 2 4 2 6 7 2" xfId="24719"/>
    <cellStyle name="Normal 2 4 2 6 8" xfId="16573"/>
    <cellStyle name="Normal 2 4 2 7" xfId="366"/>
    <cellStyle name="Normal 2 4 2 7 2" xfId="1072"/>
    <cellStyle name="Normal 2 4 2 7 2 2" xfId="2482"/>
    <cellStyle name="Normal 2 4 2 7 2 2 2" xfId="4985"/>
    <cellStyle name="Normal 2 4 2 7 2 2 2 2" xfId="13131"/>
    <cellStyle name="Normal 2 4 2 7 2 2 2 2 2" xfId="29427"/>
    <cellStyle name="Normal 2 4 2 7 2 2 2 3" xfId="21281"/>
    <cellStyle name="Normal 2 4 2 7 2 2 3" xfId="7781"/>
    <cellStyle name="Normal 2 4 2 7 2 2 3 2" xfId="15927"/>
    <cellStyle name="Normal 2 4 2 7 2 2 3 2 2" xfId="32223"/>
    <cellStyle name="Normal 2 4 2 7 2 2 3 3" xfId="24077"/>
    <cellStyle name="Normal 2 4 2 7 2 2 4" xfId="10628"/>
    <cellStyle name="Normal 2 4 2 7 2 2 4 2" xfId="26924"/>
    <cellStyle name="Normal 2 4 2 7 2 2 5" xfId="18778"/>
    <cellStyle name="Normal 2 4 2 7 2 3" xfId="3767"/>
    <cellStyle name="Normal 2 4 2 7 2 3 2" xfId="11913"/>
    <cellStyle name="Normal 2 4 2 7 2 3 2 2" xfId="28209"/>
    <cellStyle name="Normal 2 4 2 7 2 3 3" xfId="20063"/>
    <cellStyle name="Normal 2 4 2 7 2 4" xfId="6371"/>
    <cellStyle name="Normal 2 4 2 7 2 4 2" xfId="14517"/>
    <cellStyle name="Normal 2 4 2 7 2 4 2 2" xfId="30813"/>
    <cellStyle name="Normal 2 4 2 7 2 4 3" xfId="22667"/>
    <cellStyle name="Normal 2 4 2 7 2 5" xfId="9218"/>
    <cellStyle name="Normal 2 4 2 7 2 5 2" xfId="25514"/>
    <cellStyle name="Normal 2 4 2 7 2 6" xfId="17368"/>
    <cellStyle name="Normal 2 4 2 7 3" xfId="1777"/>
    <cellStyle name="Normal 2 4 2 7 3 2" xfId="4376"/>
    <cellStyle name="Normal 2 4 2 7 3 2 2" xfId="12522"/>
    <cellStyle name="Normal 2 4 2 7 3 2 2 2" xfId="28818"/>
    <cellStyle name="Normal 2 4 2 7 3 2 3" xfId="20672"/>
    <cellStyle name="Normal 2 4 2 7 3 3" xfId="7076"/>
    <cellStyle name="Normal 2 4 2 7 3 3 2" xfId="15222"/>
    <cellStyle name="Normal 2 4 2 7 3 3 2 2" xfId="31518"/>
    <cellStyle name="Normal 2 4 2 7 3 3 3" xfId="23372"/>
    <cellStyle name="Normal 2 4 2 7 3 4" xfId="9923"/>
    <cellStyle name="Normal 2 4 2 7 3 4 2" xfId="26219"/>
    <cellStyle name="Normal 2 4 2 7 3 5" xfId="18073"/>
    <cellStyle name="Normal 2 4 2 7 4" xfId="3158"/>
    <cellStyle name="Normal 2 4 2 7 4 2" xfId="11304"/>
    <cellStyle name="Normal 2 4 2 7 4 2 2" xfId="27600"/>
    <cellStyle name="Normal 2 4 2 7 4 3" xfId="19454"/>
    <cellStyle name="Normal 2 4 2 7 5" xfId="5666"/>
    <cellStyle name="Normal 2 4 2 7 5 2" xfId="13812"/>
    <cellStyle name="Normal 2 4 2 7 5 2 2" xfId="30108"/>
    <cellStyle name="Normal 2 4 2 7 5 3" xfId="21962"/>
    <cellStyle name="Normal 2 4 2 7 6" xfId="8513"/>
    <cellStyle name="Normal 2 4 2 7 6 2" xfId="24809"/>
    <cellStyle name="Normal 2 4 2 7 7" xfId="16663"/>
    <cellStyle name="Normal 2 4 2 8" xfId="728"/>
    <cellStyle name="Normal 2 4 2 8 2" xfId="2138"/>
    <cellStyle name="Normal 2 4 2 8 2 2" xfId="4689"/>
    <cellStyle name="Normal 2 4 2 8 2 2 2" xfId="12835"/>
    <cellStyle name="Normal 2 4 2 8 2 2 2 2" xfId="29131"/>
    <cellStyle name="Normal 2 4 2 8 2 2 3" xfId="20985"/>
    <cellStyle name="Normal 2 4 2 8 2 3" xfId="7437"/>
    <cellStyle name="Normal 2 4 2 8 2 3 2" xfId="15583"/>
    <cellStyle name="Normal 2 4 2 8 2 3 2 2" xfId="31879"/>
    <cellStyle name="Normal 2 4 2 8 2 3 3" xfId="23733"/>
    <cellStyle name="Normal 2 4 2 8 2 4" xfId="10284"/>
    <cellStyle name="Normal 2 4 2 8 2 4 2" xfId="26580"/>
    <cellStyle name="Normal 2 4 2 8 2 5" xfId="18434"/>
    <cellStyle name="Normal 2 4 2 8 3" xfId="3471"/>
    <cellStyle name="Normal 2 4 2 8 3 2" xfId="11617"/>
    <cellStyle name="Normal 2 4 2 8 3 2 2" xfId="27913"/>
    <cellStyle name="Normal 2 4 2 8 3 3" xfId="19767"/>
    <cellStyle name="Normal 2 4 2 8 4" xfId="6027"/>
    <cellStyle name="Normal 2 4 2 8 4 2" xfId="14173"/>
    <cellStyle name="Normal 2 4 2 8 4 2 2" xfId="30469"/>
    <cellStyle name="Normal 2 4 2 8 4 3" xfId="22323"/>
    <cellStyle name="Normal 2 4 2 8 5" xfId="8874"/>
    <cellStyle name="Normal 2 4 2 8 5 2" xfId="25170"/>
    <cellStyle name="Normal 2 4 2 8 6" xfId="17024"/>
    <cellStyle name="Normal 2 4 2 9" xfId="1433"/>
    <cellStyle name="Normal 2 4 2 9 2" xfId="4080"/>
    <cellStyle name="Normal 2 4 2 9 2 2" xfId="12226"/>
    <cellStyle name="Normal 2 4 2 9 2 2 2" xfId="28522"/>
    <cellStyle name="Normal 2 4 2 9 2 3" xfId="20376"/>
    <cellStyle name="Normal 2 4 2 9 3" xfId="6732"/>
    <cellStyle name="Normal 2 4 2 9 3 2" xfId="14878"/>
    <cellStyle name="Normal 2 4 2 9 3 2 2" xfId="31174"/>
    <cellStyle name="Normal 2 4 2 9 3 3" xfId="23028"/>
    <cellStyle name="Normal 2 4 2 9 4" xfId="9579"/>
    <cellStyle name="Normal 2 4 2 9 4 2" xfId="25875"/>
    <cellStyle name="Normal 2 4 2 9 5" xfId="17729"/>
    <cellStyle name="Normal 2 4 3" xfId="33"/>
    <cellStyle name="Normal 2 4 3 10" xfId="5333"/>
    <cellStyle name="Normal 2 4 3 10 2" xfId="13479"/>
    <cellStyle name="Normal 2 4 3 10 2 2" xfId="29775"/>
    <cellStyle name="Normal 2 4 3 10 3" xfId="21629"/>
    <cellStyle name="Normal 2 4 3 11" xfId="8180"/>
    <cellStyle name="Normal 2 4 3 11 2" xfId="24476"/>
    <cellStyle name="Normal 2 4 3 12" xfId="16330"/>
    <cellStyle name="Normal 2 4 3 2" xfId="77"/>
    <cellStyle name="Normal 2 4 3 2 10" xfId="8224"/>
    <cellStyle name="Normal 2 4 3 2 10 2" xfId="24520"/>
    <cellStyle name="Normal 2 4 3 2 11" xfId="16374"/>
    <cellStyle name="Normal 2 4 3 2 2" xfId="167"/>
    <cellStyle name="Normal 2 4 3 2 2 2" xfId="511"/>
    <cellStyle name="Normal 2 4 3 2 2 2 2" xfId="1217"/>
    <cellStyle name="Normal 2 4 3 2 2 2 2 2" xfId="2627"/>
    <cellStyle name="Normal 2 4 3 2 2 2 2 2 2" xfId="5104"/>
    <cellStyle name="Normal 2 4 3 2 2 2 2 2 2 2" xfId="13250"/>
    <cellStyle name="Normal 2 4 3 2 2 2 2 2 2 2 2" xfId="29546"/>
    <cellStyle name="Normal 2 4 3 2 2 2 2 2 2 3" xfId="21400"/>
    <cellStyle name="Normal 2 4 3 2 2 2 2 2 3" xfId="7926"/>
    <cellStyle name="Normal 2 4 3 2 2 2 2 2 3 2" xfId="16072"/>
    <cellStyle name="Normal 2 4 3 2 2 2 2 2 3 2 2" xfId="32368"/>
    <cellStyle name="Normal 2 4 3 2 2 2 2 2 3 3" xfId="24222"/>
    <cellStyle name="Normal 2 4 3 2 2 2 2 2 4" xfId="10773"/>
    <cellStyle name="Normal 2 4 3 2 2 2 2 2 4 2" xfId="27069"/>
    <cellStyle name="Normal 2 4 3 2 2 2 2 2 5" xfId="18923"/>
    <cellStyle name="Normal 2 4 3 2 2 2 2 3" xfId="3886"/>
    <cellStyle name="Normal 2 4 3 2 2 2 2 3 2" xfId="12032"/>
    <cellStyle name="Normal 2 4 3 2 2 2 2 3 2 2" xfId="28328"/>
    <cellStyle name="Normal 2 4 3 2 2 2 2 3 3" xfId="20182"/>
    <cellStyle name="Normal 2 4 3 2 2 2 2 4" xfId="6516"/>
    <cellStyle name="Normal 2 4 3 2 2 2 2 4 2" xfId="14662"/>
    <cellStyle name="Normal 2 4 3 2 2 2 2 4 2 2" xfId="30958"/>
    <cellStyle name="Normal 2 4 3 2 2 2 2 4 3" xfId="22812"/>
    <cellStyle name="Normal 2 4 3 2 2 2 2 5" xfId="9363"/>
    <cellStyle name="Normal 2 4 3 2 2 2 2 5 2" xfId="25659"/>
    <cellStyle name="Normal 2 4 3 2 2 2 2 6" xfId="17513"/>
    <cellStyle name="Normal 2 4 3 2 2 2 3" xfId="1922"/>
    <cellStyle name="Normal 2 4 3 2 2 2 3 2" xfId="4495"/>
    <cellStyle name="Normal 2 4 3 2 2 2 3 2 2" xfId="12641"/>
    <cellStyle name="Normal 2 4 3 2 2 2 3 2 2 2" xfId="28937"/>
    <cellStyle name="Normal 2 4 3 2 2 2 3 2 3" xfId="20791"/>
    <cellStyle name="Normal 2 4 3 2 2 2 3 3" xfId="7221"/>
    <cellStyle name="Normal 2 4 3 2 2 2 3 3 2" xfId="15367"/>
    <cellStyle name="Normal 2 4 3 2 2 2 3 3 2 2" xfId="31663"/>
    <cellStyle name="Normal 2 4 3 2 2 2 3 3 3" xfId="23517"/>
    <cellStyle name="Normal 2 4 3 2 2 2 3 4" xfId="10068"/>
    <cellStyle name="Normal 2 4 3 2 2 2 3 4 2" xfId="26364"/>
    <cellStyle name="Normal 2 4 3 2 2 2 3 5" xfId="18218"/>
    <cellStyle name="Normal 2 4 3 2 2 2 4" xfId="3277"/>
    <cellStyle name="Normal 2 4 3 2 2 2 4 2" xfId="11423"/>
    <cellStyle name="Normal 2 4 3 2 2 2 4 2 2" xfId="27719"/>
    <cellStyle name="Normal 2 4 3 2 2 2 4 3" xfId="19573"/>
    <cellStyle name="Normal 2 4 3 2 2 2 5" xfId="5811"/>
    <cellStyle name="Normal 2 4 3 2 2 2 5 2" xfId="13957"/>
    <cellStyle name="Normal 2 4 3 2 2 2 5 2 2" xfId="30253"/>
    <cellStyle name="Normal 2 4 3 2 2 2 5 3" xfId="22107"/>
    <cellStyle name="Normal 2 4 3 2 2 2 6" xfId="8658"/>
    <cellStyle name="Normal 2 4 3 2 2 2 6 2" xfId="24954"/>
    <cellStyle name="Normal 2 4 3 2 2 2 7" xfId="16808"/>
    <cellStyle name="Normal 2 4 3 2 2 3" xfId="873"/>
    <cellStyle name="Normal 2 4 3 2 2 3 2" xfId="2283"/>
    <cellStyle name="Normal 2 4 3 2 2 3 2 2" xfId="4808"/>
    <cellStyle name="Normal 2 4 3 2 2 3 2 2 2" xfId="12954"/>
    <cellStyle name="Normal 2 4 3 2 2 3 2 2 2 2" xfId="29250"/>
    <cellStyle name="Normal 2 4 3 2 2 3 2 2 3" xfId="21104"/>
    <cellStyle name="Normal 2 4 3 2 2 3 2 3" xfId="7582"/>
    <cellStyle name="Normal 2 4 3 2 2 3 2 3 2" xfId="15728"/>
    <cellStyle name="Normal 2 4 3 2 2 3 2 3 2 2" xfId="32024"/>
    <cellStyle name="Normal 2 4 3 2 2 3 2 3 3" xfId="23878"/>
    <cellStyle name="Normal 2 4 3 2 2 3 2 4" xfId="10429"/>
    <cellStyle name="Normal 2 4 3 2 2 3 2 4 2" xfId="26725"/>
    <cellStyle name="Normal 2 4 3 2 2 3 2 5" xfId="18579"/>
    <cellStyle name="Normal 2 4 3 2 2 3 3" xfId="3590"/>
    <cellStyle name="Normal 2 4 3 2 2 3 3 2" xfId="11736"/>
    <cellStyle name="Normal 2 4 3 2 2 3 3 2 2" xfId="28032"/>
    <cellStyle name="Normal 2 4 3 2 2 3 3 3" xfId="19886"/>
    <cellStyle name="Normal 2 4 3 2 2 3 4" xfId="6172"/>
    <cellStyle name="Normal 2 4 3 2 2 3 4 2" xfId="14318"/>
    <cellStyle name="Normal 2 4 3 2 2 3 4 2 2" xfId="30614"/>
    <cellStyle name="Normal 2 4 3 2 2 3 4 3" xfId="22468"/>
    <cellStyle name="Normal 2 4 3 2 2 3 5" xfId="9019"/>
    <cellStyle name="Normal 2 4 3 2 2 3 5 2" xfId="25315"/>
    <cellStyle name="Normal 2 4 3 2 2 3 6" xfId="17169"/>
    <cellStyle name="Normal 2 4 3 2 2 4" xfId="1578"/>
    <cellStyle name="Normal 2 4 3 2 2 4 2" xfId="4199"/>
    <cellStyle name="Normal 2 4 3 2 2 4 2 2" xfId="12345"/>
    <cellStyle name="Normal 2 4 3 2 2 4 2 2 2" xfId="28641"/>
    <cellStyle name="Normal 2 4 3 2 2 4 2 3" xfId="20495"/>
    <cellStyle name="Normal 2 4 3 2 2 4 3" xfId="6877"/>
    <cellStyle name="Normal 2 4 3 2 2 4 3 2" xfId="15023"/>
    <cellStyle name="Normal 2 4 3 2 2 4 3 2 2" xfId="31319"/>
    <cellStyle name="Normal 2 4 3 2 2 4 3 3" xfId="23173"/>
    <cellStyle name="Normal 2 4 3 2 2 4 4" xfId="9724"/>
    <cellStyle name="Normal 2 4 3 2 2 4 4 2" xfId="26020"/>
    <cellStyle name="Normal 2 4 3 2 2 4 5" xfId="17874"/>
    <cellStyle name="Normal 2 4 3 2 2 5" xfId="2981"/>
    <cellStyle name="Normal 2 4 3 2 2 5 2" xfId="11127"/>
    <cellStyle name="Normal 2 4 3 2 2 5 2 2" xfId="27423"/>
    <cellStyle name="Normal 2 4 3 2 2 5 3" xfId="19277"/>
    <cellStyle name="Normal 2 4 3 2 2 6" xfId="5467"/>
    <cellStyle name="Normal 2 4 3 2 2 6 2" xfId="13613"/>
    <cellStyle name="Normal 2 4 3 2 2 6 2 2" xfId="29909"/>
    <cellStyle name="Normal 2 4 3 2 2 6 3" xfId="21763"/>
    <cellStyle name="Normal 2 4 3 2 2 7" xfId="8314"/>
    <cellStyle name="Normal 2 4 3 2 2 7 2" xfId="24610"/>
    <cellStyle name="Normal 2 4 3 2 2 8" xfId="16464"/>
    <cellStyle name="Normal 2 4 3 2 3" xfId="244"/>
    <cellStyle name="Normal 2 4 3 2 3 2" xfId="588"/>
    <cellStyle name="Normal 2 4 3 2 3 2 2" xfId="1294"/>
    <cellStyle name="Normal 2 4 3 2 3 2 2 2" xfId="2704"/>
    <cellStyle name="Normal 2 4 3 2 3 2 2 2 2" xfId="5178"/>
    <cellStyle name="Normal 2 4 3 2 3 2 2 2 2 2" xfId="13324"/>
    <cellStyle name="Normal 2 4 3 2 3 2 2 2 2 2 2" xfId="29620"/>
    <cellStyle name="Normal 2 4 3 2 3 2 2 2 2 3" xfId="21474"/>
    <cellStyle name="Normal 2 4 3 2 3 2 2 2 3" xfId="8003"/>
    <cellStyle name="Normal 2 4 3 2 3 2 2 2 3 2" xfId="16149"/>
    <cellStyle name="Normal 2 4 3 2 3 2 2 2 3 2 2" xfId="32445"/>
    <cellStyle name="Normal 2 4 3 2 3 2 2 2 3 3" xfId="24299"/>
    <cellStyle name="Normal 2 4 3 2 3 2 2 2 4" xfId="10850"/>
    <cellStyle name="Normal 2 4 3 2 3 2 2 2 4 2" xfId="27146"/>
    <cellStyle name="Normal 2 4 3 2 3 2 2 2 5" xfId="19000"/>
    <cellStyle name="Normal 2 4 3 2 3 2 2 3" xfId="3960"/>
    <cellStyle name="Normal 2 4 3 2 3 2 2 3 2" xfId="12106"/>
    <cellStyle name="Normal 2 4 3 2 3 2 2 3 2 2" xfId="28402"/>
    <cellStyle name="Normal 2 4 3 2 3 2 2 3 3" xfId="20256"/>
    <cellStyle name="Normal 2 4 3 2 3 2 2 4" xfId="6593"/>
    <cellStyle name="Normal 2 4 3 2 3 2 2 4 2" xfId="14739"/>
    <cellStyle name="Normal 2 4 3 2 3 2 2 4 2 2" xfId="31035"/>
    <cellStyle name="Normal 2 4 3 2 3 2 2 4 3" xfId="22889"/>
    <cellStyle name="Normal 2 4 3 2 3 2 2 5" xfId="9440"/>
    <cellStyle name="Normal 2 4 3 2 3 2 2 5 2" xfId="25736"/>
    <cellStyle name="Normal 2 4 3 2 3 2 2 6" xfId="17590"/>
    <cellStyle name="Normal 2 4 3 2 3 2 3" xfId="1999"/>
    <cellStyle name="Normal 2 4 3 2 3 2 3 2" xfId="4569"/>
    <cellStyle name="Normal 2 4 3 2 3 2 3 2 2" xfId="12715"/>
    <cellStyle name="Normal 2 4 3 2 3 2 3 2 2 2" xfId="29011"/>
    <cellStyle name="Normal 2 4 3 2 3 2 3 2 3" xfId="20865"/>
    <cellStyle name="Normal 2 4 3 2 3 2 3 3" xfId="7298"/>
    <cellStyle name="Normal 2 4 3 2 3 2 3 3 2" xfId="15444"/>
    <cellStyle name="Normal 2 4 3 2 3 2 3 3 2 2" xfId="31740"/>
    <cellStyle name="Normal 2 4 3 2 3 2 3 3 3" xfId="23594"/>
    <cellStyle name="Normal 2 4 3 2 3 2 3 4" xfId="10145"/>
    <cellStyle name="Normal 2 4 3 2 3 2 3 4 2" xfId="26441"/>
    <cellStyle name="Normal 2 4 3 2 3 2 3 5" xfId="18295"/>
    <cellStyle name="Normal 2 4 3 2 3 2 4" xfId="3351"/>
    <cellStyle name="Normal 2 4 3 2 3 2 4 2" xfId="11497"/>
    <cellStyle name="Normal 2 4 3 2 3 2 4 2 2" xfId="27793"/>
    <cellStyle name="Normal 2 4 3 2 3 2 4 3" xfId="19647"/>
    <cellStyle name="Normal 2 4 3 2 3 2 5" xfId="5888"/>
    <cellStyle name="Normal 2 4 3 2 3 2 5 2" xfId="14034"/>
    <cellStyle name="Normal 2 4 3 2 3 2 5 2 2" xfId="30330"/>
    <cellStyle name="Normal 2 4 3 2 3 2 5 3" xfId="22184"/>
    <cellStyle name="Normal 2 4 3 2 3 2 6" xfId="8735"/>
    <cellStyle name="Normal 2 4 3 2 3 2 6 2" xfId="25031"/>
    <cellStyle name="Normal 2 4 3 2 3 2 7" xfId="16885"/>
    <cellStyle name="Normal 2 4 3 2 3 3" xfId="950"/>
    <cellStyle name="Normal 2 4 3 2 3 3 2" xfId="2360"/>
    <cellStyle name="Normal 2 4 3 2 3 3 2 2" xfId="4882"/>
    <cellStyle name="Normal 2 4 3 2 3 3 2 2 2" xfId="13028"/>
    <cellStyle name="Normal 2 4 3 2 3 3 2 2 2 2" xfId="29324"/>
    <cellStyle name="Normal 2 4 3 2 3 3 2 2 3" xfId="21178"/>
    <cellStyle name="Normal 2 4 3 2 3 3 2 3" xfId="7659"/>
    <cellStyle name="Normal 2 4 3 2 3 3 2 3 2" xfId="15805"/>
    <cellStyle name="Normal 2 4 3 2 3 3 2 3 2 2" xfId="32101"/>
    <cellStyle name="Normal 2 4 3 2 3 3 2 3 3" xfId="23955"/>
    <cellStyle name="Normal 2 4 3 2 3 3 2 4" xfId="10506"/>
    <cellStyle name="Normal 2 4 3 2 3 3 2 4 2" xfId="26802"/>
    <cellStyle name="Normal 2 4 3 2 3 3 2 5" xfId="18656"/>
    <cellStyle name="Normal 2 4 3 2 3 3 3" xfId="3664"/>
    <cellStyle name="Normal 2 4 3 2 3 3 3 2" xfId="11810"/>
    <cellStyle name="Normal 2 4 3 2 3 3 3 2 2" xfId="28106"/>
    <cellStyle name="Normal 2 4 3 2 3 3 3 3" xfId="19960"/>
    <cellStyle name="Normal 2 4 3 2 3 3 4" xfId="6249"/>
    <cellStyle name="Normal 2 4 3 2 3 3 4 2" xfId="14395"/>
    <cellStyle name="Normal 2 4 3 2 3 3 4 2 2" xfId="30691"/>
    <cellStyle name="Normal 2 4 3 2 3 3 4 3" xfId="22545"/>
    <cellStyle name="Normal 2 4 3 2 3 3 5" xfId="9096"/>
    <cellStyle name="Normal 2 4 3 2 3 3 5 2" xfId="25392"/>
    <cellStyle name="Normal 2 4 3 2 3 3 6" xfId="17246"/>
    <cellStyle name="Normal 2 4 3 2 3 4" xfId="1655"/>
    <cellStyle name="Normal 2 4 3 2 3 4 2" xfId="4273"/>
    <cellStyle name="Normal 2 4 3 2 3 4 2 2" xfId="12419"/>
    <cellStyle name="Normal 2 4 3 2 3 4 2 2 2" xfId="28715"/>
    <cellStyle name="Normal 2 4 3 2 3 4 2 3" xfId="20569"/>
    <cellStyle name="Normal 2 4 3 2 3 4 3" xfId="6954"/>
    <cellStyle name="Normal 2 4 3 2 3 4 3 2" xfId="15100"/>
    <cellStyle name="Normal 2 4 3 2 3 4 3 2 2" xfId="31396"/>
    <cellStyle name="Normal 2 4 3 2 3 4 3 3" xfId="23250"/>
    <cellStyle name="Normal 2 4 3 2 3 4 4" xfId="9801"/>
    <cellStyle name="Normal 2 4 3 2 3 4 4 2" xfId="26097"/>
    <cellStyle name="Normal 2 4 3 2 3 4 5" xfId="17951"/>
    <cellStyle name="Normal 2 4 3 2 3 5" xfId="3055"/>
    <cellStyle name="Normal 2 4 3 2 3 5 2" xfId="11201"/>
    <cellStyle name="Normal 2 4 3 2 3 5 2 2" xfId="27497"/>
    <cellStyle name="Normal 2 4 3 2 3 5 3" xfId="19351"/>
    <cellStyle name="Normal 2 4 3 2 3 6" xfId="5544"/>
    <cellStyle name="Normal 2 4 3 2 3 6 2" xfId="13690"/>
    <cellStyle name="Normal 2 4 3 2 3 6 2 2" xfId="29986"/>
    <cellStyle name="Normal 2 4 3 2 3 6 3" xfId="21840"/>
    <cellStyle name="Normal 2 4 3 2 3 7" xfId="8391"/>
    <cellStyle name="Normal 2 4 3 2 3 7 2" xfId="24687"/>
    <cellStyle name="Normal 2 4 3 2 3 8" xfId="16541"/>
    <cellStyle name="Normal 2 4 3 2 4" xfId="331"/>
    <cellStyle name="Normal 2 4 3 2 4 2" xfId="675"/>
    <cellStyle name="Normal 2 4 3 2 4 2 2" xfId="1381"/>
    <cellStyle name="Normal 2 4 3 2 4 2 2 2" xfId="2791"/>
    <cellStyle name="Normal 2 4 3 2 4 2 2 2 2" xfId="5252"/>
    <cellStyle name="Normal 2 4 3 2 4 2 2 2 2 2" xfId="13398"/>
    <cellStyle name="Normal 2 4 3 2 4 2 2 2 2 2 2" xfId="29694"/>
    <cellStyle name="Normal 2 4 3 2 4 2 2 2 2 3" xfId="21548"/>
    <cellStyle name="Normal 2 4 3 2 4 2 2 2 3" xfId="8090"/>
    <cellStyle name="Normal 2 4 3 2 4 2 2 2 3 2" xfId="16236"/>
    <cellStyle name="Normal 2 4 3 2 4 2 2 2 3 2 2" xfId="32532"/>
    <cellStyle name="Normal 2 4 3 2 4 2 2 2 3 3" xfId="24386"/>
    <cellStyle name="Normal 2 4 3 2 4 2 2 2 4" xfId="10937"/>
    <cellStyle name="Normal 2 4 3 2 4 2 2 2 4 2" xfId="27233"/>
    <cellStyle name="Normal 2 4 3 2 4 2 2 2 5" xfId="19087"/>
    <cellStyle name="Normal 2 4 3 2 4 2 2 3" xfId="4034"/>
    <cellStyle name="Normal 2 4 3 2 4 2 2 3 2" xfId="12180"/>
    <cellStyle name="Normal 2 4 3 2 4 2 2 3 2 2" xfId="28476"/>
    <cellStyle name="Normal 2 4 3 2 4 2 2 3 3" xfId="20330"/>
    <cellStyle name="Normal 2 4 3 2 4 2 2 4" xfId="6680"/>
    <cellStyle name="Normal 2 4 3 2 4 2 2 4 2" xfId="14826"/>
    <cellStyle name="Normal 2 4 3 2 4 2 2 4 2 2" xfId="31122"/>
    <cellStyle name="Normal 2 4 3 2 4 2 2 4 3" xfId="22976"/>
    <cellStyle name="Normal 2 4 3 2 4 2 2 5" xfId="9527"/>
    <cellStyle name="Normal 2 4 3 2 4 2 2 5 2" xfId="25823"/>
    <cellStyle name="Normal 2 4 3 2 4 2 2 6" xfId="17677"/>
    <cellStyle name="Normal 2 4 3 2 4 2 3" xfId="2086"/>
    <cellStyle name="Normal 2 4 3 2 4 2 3 2" xfId="4643"/>
    <cellStyle name="Normal 2 4 3 2 4 2 3 2 2" xfId="12789"/>
    <cellStyle name="Normal 2 4 3 2 4 2 3 2 2 2" xfId="29085"/>
    <cellStyle name="Normal 2 4 3 2 4 2 3 2 3" xfId="20939"/>
    <cellStyle name="Normal 2 4 3 2 4 2 3 3" xfId="7385"/>
    <cellStyle name="Normal 2 4 3 2 4 2 3 3 2" xfId="15531"/>
    <cellStyle name="Normal 2 4 3 2 4 2 3 3 2 2" xfId="31827"/>
    <cellStyle name="Normal 2 4 3 2 4 2 3 3 3" xfId="23681"/>
    <cellStyle name="Normal 2 4 3 2 4 2 3 4" xfId="10232"/>
    <cellStyle name="Normal 2 4 3 2 4 2 3 4 2" xfId="26528"/>
    <cellStyle name="Normal 2 4 3 2 4 2 3 5" xfId="18382"/>
    <cellStyle name="Normal 2 4 3 2 4 2 4" xfId="3425"/>
    <cellStyle name="Normal 2 4 3 2 4 2 4 2" xfId="11571"/>
    <cellStyle name="Normal 2 4 3 2 4 2 4 2 2" xfId="27867"/>
    <cellStyle name="Normal 2 4 3 2 4 2 4 3" xfId="19721"/>
    <cellStyle name="Normal 2 4 3 2 4 2 5" xfId="5975"/>
    <cellStyle name="Normal 2 4 3 2 4 2 5 2" xfId="14121"/>
    <cellStyle name="Normal 2 4 3 2 4 2 5 2 2" xfId="30417"/>
    <cellStyle name="Normal 2 4 3 2 4 2 5 3" xfId="22271"/>
    <cellStyle name="Normal 2 4 3 2 4 2 6" xfId="8822"/>
    <cellStyle name="Normal 2 4 3 2 4 2 6 2" xfId="25118"/>
    <cellStyle name="Normal 2 4 3 2 4 2 7" xfId="16972"/>
    <cellStyle name="Normal 2 4 3 2 4 3" xfId="1037"/>
    <cellStyle name="Normal 2 4 3 2 4 3 2" xfId="2447"/>
    <cellStyle name="Normal 2 4 3 2 4 3 2 2" xfId="4956"/>
    <cellStyle name="Normal 2 4 3 2 4 3 2 2 2" xfId="13102"/>
    <cellStyle name="Normal 2 4 3 2 4 3 2 2 2 2" xfId="29398"/>
    <cellStyle name="Normal 2 4 3 2 4 3 2 2 3" xfId="21252"/>
    <cellStyle name="Normal 2 4 3 2 4 3 2 3" xfId="7746"/>
    <cellStyle name="Normal 2 4 3 2 4 3 2 3 2" xfId="15892"/>
    <cellStyle name="Normal 2 4 3 2 4 3 2 3 2 2" xfId="32188"/>
    <cellStyle name="Normal 2 4 3 2 4 3 2 3 3" xfId="24042"/>
    <cellStyle name="Normal 2 4 3 2 4 3 2 4" xfId="10593"/>
    <cellStyle name="Normal 2 4 3 2 4 3 2 4 2" xfId="26889"/>
    <cellStyle name="Normal 2 4 3 2 4 3 2 5" xfId="18743"/>
    <cellStyle name="Normal 2 4 3 2 4 3 3" xfId="3738"/>
    <cellStyle name="Normal 2 4 3 2 4 3 3 2" xfId="11884"/>
    <cellStyle name="Normal 2 4 3 2 4 3 3 2 2" xfId="28180"/>
    <cellStyle name="Normal 2 4 3 2 4 3 3 3" xfId="20034"/>
    <cellStyle name="Normal 2 4 3 2 4 3 4" xfId="6336"/>
    <cellStyle name="Normal 2 4 3 2 4 3 4 2" xfId="14482"/>
    <cellStyle name="Normal 2 4 3 2 4 3 4 2 2" xfId="30778"/>
    <cellStyle name="Normal 2 4 3 2 4 3 4 3" xfId="22632"/>
    <cellStyle name="Normal 2 4 3 2 4 3 5" xfId="9183"/>
    <cellStyle name="Normal 2 4 3 2 4 3 5 2" xfId="25479"/>
    <cellStyle name="Normal 2 4 3 2 4 3 6" xfId="17333"/>
    <cellStyle name="Normal 2 4 3 2 4 4" xfId="1742"/>
    <cellStyle name="Normal 2 4 3 2 4 4 2" xfId="4347"/>
    <cellStyle name="Normal 2 4 3 2 4 4 2 2" xfId="12493"/>
    <cellStyle name="Normal 2 4 3 2 4 4 2 2 2" xfId="28789"/>
    <cellStyle name="Normal 2 4 3 2 4 4 2 3" xfId="20643"/>
    <cellStyle name="Normal 2 4 3 2 4 4 3" xfId="7041"/>
    <cellStyle name="Normal 2 4 3 2 4 4 3 2" xfId="15187"/>
    <cellStyle name="Normal 2 4 3 2 4 4 3 2 2" xfId="31483"/>
    <cellStyle name="Normal 2 4 3 2 4 4 3 3" xfId="23337"/>
    <cellStyle name="Normal 2 4 3 2 4 4 4" xfId="9888"/>
    <cellStyle name="Normal 2 4 3 2 4 4 4 2" xfId="26184"/>
    <cellStyle name="Normal 2 4 3 2 4 4 5" xfId="18038"/>
    <cellStyle name="Normal 2 4 3 2 4 5" xfId="3129"/>
    <cellStyle name="Normal 2 4 3 2 4 5 2" xfId="11275"/>
    <cellStyle name="Normal 2 4 3 2 4 5 2 2" xfId="27571"/>
    <cellStyle name="Normal 2 4 3 2 4 5 3" xfId="19425"/>
    <cellStyle name="Normal 2 4 3 2 4 6" xfId="5631"/>
    <cellStyle name="Normal 2 4 3 2 4 6 2" xfId="13777"/>
    <cellStyle name="Normal 2 4 3 2 4 6 2 2" xfId="30073"/>
    <cellStyle name="Normal 2 4 3 2 4 6 3" xfId="21927"/>
    <cellStyle name="Normal 2 4 3 2 4 7" xfId="8478"/>
    <cellStyle name="Normal 2 4 3 2 4 7 2" xfId="24774"/>
    <cellStyle name="Normal 2 4 3 2 4 8" xfId="16628"/>
    <cellStyle name="Normal 2 4 3 2 5" xfId="421"/>
    <cellStyle name="Normal 2 4 3 2 5 2" xfId="1127"/>
    <cellStyle name="Normal 2 4 3 2 5 2 2" xfId="2537"/>
    <cellStyle name="Normal 2 4 3 2 5 2 2 2" xfId="5030"/>
    <cellStyle name="Normal 2 4 3 2 5 2 2 2 2" xfId="13176"/>
    <cellStyle name="Normal 2 4 3 2 5 2 2 2 2 2" xfId="29472"/>
    <cellStyle name="Normal 2 4 3 2 5 2 2 2 3" xfId="21326"/>
    <cellStyle name="Normal 2 4 3 2 5 2 2 3" xfId="7836"/>
    <cellStyle name="Normal 2 4 3 2 5 2 2 3 2" xfId="15982"/>
    <cellStyle name="Normal 2 4 3 2 5 2 2 3 2 2" xfId="32278"/>
    <cellStyle name="Normal 2 4 3 2 5 2 2 3 3" xfId="24132"/>
    <cellStyle name="Normal 2 4 3 2 5 2 2 4" xfId="10683"/>
    <cellStyle name="Normal 2 4 3 2 5 2 2 4 2" xfId="26979"/>
    <cellStyle name="Normal 2 4 3 2 5 2 2 5" xfId="18833"/>
    <cellStyle name="Normal 2 4 3 2 5 2 3" xfId="3812"/>
    <cellStyle name="Normal 2 4 3 2 5 2 3 2" xfId="11958"/>
    <cellStyle name="Normal 2 4 3 2 5 2 3 2 2" xfId="28254"/>
    <cellStyle name="Normal 2 4 3 2 5 2 3 3" xfId="20108"/>
    <cellStyle name="Normal 2 4 3 2 5 2 4" xfId="6426"/>
    <cellStyle name="Normal 2 4 3 2 5 2 4 2" xfId="14572"/>
    <cellStyle name="Normal 2 4 3 2 5 2 4 2 2" xfId="30868"/>
    <cellStyle name="Normal 2 4 3 2 5 2 4 3" xfId="22722"/>
    <cellStyle name="Normal 2 4 3 2 5 2 5" xfId="9273"/>
    <cellStyle name="Normal 2 4 3 2 5 2 5 2" xfId="25569"/>
    <cellStyle name="Normal 2 4 3 2 5 2 6" xfId="17423"/>
    <cellStyle name="Normal 2 4 3 2 5 3" xfId="1832"/>
    <cellStyle name="Normal 2 4 3 2 5 3 2" xfId="4421"/>
    <cellStyle name="Normal 2 4 3 2 5 3 2 2" xfId="12567"/>
    <cellStyle name="Normal 2 4 3 2 5 3 2 2 2" xfId="28863"/>
    <cellStyle name="Normal 2 4 3 2 5 3 2 3" xfId="20717"/>
    <cellStyle name="Normal 2 4 3 2 5 3 3" xfId="7131"/>
    <cellStyle name="Normal 2 4 3 2 5 3 3 2" xfId="15277"/>
    <cellStyle name="Normal 2 4 3 2 5 3 3 2 2" xfId="31573"/>
    <cellStyle name="Normal 2 4 3 2 5 3 3 3" xfId="23427"/>
    <cellStyle name="Normal 2 4 3 2 5 3 4" xfId="9978"/>
    <cellStyle name="Normal 2 4 3 2 5 3 4 2" xfId="26274"/>
    <cellStyle name="Normal 2 4 3 2 5 3 5" xfId="18128"/>
    <cellStyle name="Normal 2 4 3 2 5 4" xfId="3203"/>
    <cellStyle name="Normal 2 4 3 2 5 4 2" xfId="11349"/>
    <cellStyle name="Normal 2 4 3 2 5 4 2 2" xfId="27645"/>
    <cellStyle name="Normal 2 4 3 2 5 4 3" xfId="19499"/>
    <cellStyle name="Normal 2 4 3 2 5 5" xfId="5721"/>
    <cellStyle name="Normal 2 4 3 2 5 5 2" xfId="13867"/>
    <cellStyle name="Normal 2 4 3 2 5 5 2 2" xfId="30163"/>
    <cellStyle name="Normal 2 4 3 2 5 5 3" xfId="22017"/>
    <cellStyle name="Normal 2 4 3 2 5 6" xfId="8568"/>
    <cellStyle name="Normal 2 4 3 2 5 6 2" xfId="24864"/>
    <cellStyle name="Normal 2 4 3 2 5 7" xfId="16718"/>
    <cellStyle name="Normal 2 4 3 2 6" xfId="783"/>
    <cellStyle name="Normal 2 4 3 2 6 2" xfId="2193"/>
    <cellStyle name="Normal 2 4 3 2 6 2 2" xfId="4734"/>
    <cellStyle name="Normal 2 4 3 2 6 2 2 2" xfId="12880"/>
    <cellStyle name="Normal 2 4 3 2 6 2 2 2 2" xfId="29176"/>
    <cellStyle name="Normal 2 4 3 2 6 2 2 3" xfId="21030"/>
    <cellStyle name="Normal 2 4 3 2 6 2 3" xfId="7492"/>
    <cellStyle name="Normal 2 4 3 2 6 2 3 2" xfId="15638"/>
    <cellStyle name="Normal 2 4 3 2 6 2 3 2 2" xfId="31934"/>
    <cellStyle name="Normal 2 4 3 2 6 2 3 3" xfId="23788"/>
    <cellStyle name="Normal 2 4 3 2 6 2 4" xfId="10339"/>
    <cellStyle name="Normal 2 4 3 2 6 2 4 2" xfId="26635"/>
    <cellStyle name="Normal 2 4 3 2 6 2 5" xfId="18489"/>
    <cellStyle name="Normal 2 4 3 2 6 3" xfId="3516"/>
    <cellStyle name="Normal 2 4 3 2 6 3 2" xfId="11662"/>
    <cellStyle name="Normal 2 4 3 2 6 3 2 2" xfId="27958"/>
    <cellStyle name="Normal 2 4 3 2 6 3 3" xfId="19812"/>
    <cellStyle name="Normal 2 4 3 2 6 4" xfId="6082"/>
    <cellStyle name="Normal 2 4 3 2 6 4 2" xfId="14228"/>
    <cellStyle name="Normal 2 4 3 2 6 4 2 2" xfId="30524"/>
    <cellStyle name="Normal 2 4 3 2 6 4 3" xfId="22378"/>
    <cellStyle name="Normal 2 4 3 2 6 5" xfId="8929"/>
    <cellStyle name="Normal 2 4 3 2 6 5 2" xfId="25225"/>
    <cellStyle name="Normal 2 4 3 2 6 6" xfId="17079"/>
    <cellStyle name="Normal 2 4 3 2 7" xfId="1488"/>
    <cellStyle name="Normal 2 4 3 2 7 2" xfId="4125"/>
    <cellStyle name="Normal 2 4 3 2 7 2 2" xfId="12271"/>
    <cellStyle name="Normal 2 4 3 2 7 2 2 2" xfId="28567"/>
    <cellStyle name="Normal 2 4 3 2 7 2 3" xfId="20421"/>
    <cellStyle name="Normal 2 4 3 2 7 3" xfId="6787"/>
    <cellStyle name="Normal 2 4 3 2 7 3 2" xfId="14933"/>
    <cellStyle name="Normal 2 4 3 2 7 3 2 2" xfId="31229"/>
    <cellStyle name="Normal 2 4 3 2 7 3 3" xfId="23083"/>
    <cellStyle name="Normal 2 4 3 2 7 4" xfId="9634"/>
    <cellStyle name="Normal 2 4 3 2 7 4 2" xfId="25930"/>
    <cellStyle name="Normal 2 4 3 2 7 5" xfId="17784"/>
    <cellStyle name="Normal 2 4 3 2 8" xfId="2907"/>
    <cellStyle name="Normal 2 4 3 2 8 2" xfId="11053"/>
    <cellStyle name="Normal 2 4 3 2 8 2 2" xfId="27349"/>
    <cellStyle name="Normal 2 4 3 2 8 3" xfId="19203"/>
    <cellStyle name="Normal 2 4 3 2 9" xfId="5377"/>
    <cellStyle name="Normal 2 4 3 2 9 2" xfId="13523"/>
    <cellStyle name="Normal 2 4 3 2 9 2 2" xfId="29819"/>
    <cellStyle name="Normal 2 4 3 2 9 3" xfId="21673"/>
    <cellStyle name="Normal 2 4 3 3" xfId="123"/>
    <cellStyle name="Normal 2 4 3 3 2" xfId="467"/>
    <cellStyle name="Normal 2 4 3 3 2 2" xfId="1173"/>
    <cellStyle name="Normal 2 4 3 3 2 2 2" xfId="2583"/>
    <cellStyle name="Normal 2 4 3 3 2 2 2 2" xfId="5068"/>
    <cellStyle name="Normal 2 4 3 3 2 2 2 2 2" xfId="13214"/>
    <cellStyle name="Normal 2 4 3 3 2 2 2 2 2 2" xfId="29510"/>
    <cellStyle name="Normal 2 4 3 3 2 2 2 2 3" xfId="21364"/>
    <cellStyle name="Normal 2 4 3 3 2 2 2 3" xfId="7882"/>
    <cellStyle name="Normal 2 4 3 3 2 2 2 3 2" xfId="16028"/>
    <cellStyle name="Normal 2 4 3 3 2 2 2 3 2 2" xfId="32324"/>
    <cellStyle name="Normal 2 4 3 3 2 2 2 3 3" xfId="24178"/>
    <cellStyle name="Normal 2 4 3 3 2 2 2 4" xfId="10729"/>
    <cellStyle name="Normal 2 4 3 3 2 2 2 4 2" xfId="27025"/>
    <cellStyle name="Normal 2 4 3 3 2 2 2 5" xfId="18879"/>
    <cellStyle name="Normal 2 4 3 3 2 2 3" xfId="3850"/>
    <cellStyle name="Normal 2 4 3 3 2 2 3 2" xfId="11996"/>
    <cellStyle name="Normal 2 4 3 3 2 2 3 2 2" xfId="28292"/>
    <cellStyle name="Normal 2 4 3 3 2 2 3 3" xfId="20146"/>
    <cellStyle name="Normal 2 4 3 3 2 2 4" xfId="6472"/>
    <cellStyle name="Normal 2 4 3 3 2 2 4 2" xfId="14618"/>
    <cellStyle name="Normal 2 4 3 3 2 2 4 2 2" xfId="30914"/>
    <cellStyle name="Normal 2 4 3 3 2 2 4 3" xfId="22768"/>
    <cellStyle name="Normal 2 4 3 3 2 2 5" xfId="9319"/>
    <cellStyle name="Normal 2 4 3 3 2 2 5 2" xfId="25615"/>
    <cellStyle name="Normal 2 4 3 3 2 2 6" xfId="17469"/>
    <cellStyle name="Normal 2 4 3 3 2 3" xfId="1878"/>
    <cellStyle name="Normal 2 4 3 3 2 3 2" xfId="4459"/>
    <cellStyle name="Normal 2 4 3 3 2 3 2 2" xfId="12605"/>
    <cellStyle name="Normal 2 4 3 3 2 3 2 2 2" xfId="28901"/>
    <cellStyle name="Normal 2 4 3 3 2 3 2 3" xfId="20755"/>
    <cellStyle name="Normal 2 4 3 3 2 3 3" xfId="7177"/>
    <cellStyle name="Normal 2 4 3 3 2 3 3 2" xfId="15323"/>
    <cellStyle name="Normal 2 4 3 3 2 3 3 2 2" xfId="31619"/>
    <cellStyle name="Normal 2 4 3 3 2 3 3 3" xfId="23473"/>
    <cellStyle name="Normal 2 4 3 3 2 3 4" xfId="10024"/>
    <cellStyle name="Normal 2 4 3 3 2 3 4 2" xfId="26320"/>
    <cellStyle name="Normal 2 4 3 3 2 3 5" xfId="18174"/>
    <cellStyle name="Normal 2 4 3 3 2 4" xfId="3241"/>
    <cellStyle name="Normal 2 4 3 3 2 4 2" xfId="11387"/>
    <cellStyle name="Normal 2 4 3 3 2 4 2 2" xfId="27683"/>
    <cellStyle name="Normal 2 4 3 3 2 4 3" xfId="19537"/>
    <cellStyle name="Normal 2 4 3 3 2 5" xfId="5767"/>
    <cellStyle name="Normal 2 4 3 3 2 5 2" xfId="13913"/>
    <cellStyle name="Normal 2 4 3 3 2 5 2 2" xfId="30209"/>
    <cellStyle name="Normal 2 4 3 3 2 5 3" xfId="22063"/>
    <cellStyle name="Normal 2 4 3 3 2 6" xfId="8614"/>
    <cellStyle name="Normal 2 4 3 3 2 6 2" xfId="24910"/>
    <cellStyle name="Normal 2 4 3 3 2 7" xfId="16764"/>
    <cellStyle name="Normal 2 4 3 3 3" xfId="829"/>
    <cellStyle name="Normal 2 4 3 3 3 2" xfId="2239"/>
    <cellStyle name="Normal 2 4 3 3 3 2 2" xfId="4772"/>
    <cellStyle name="Normal 2 4 3 3 3 2 2 2" xfId="12918"/>
    <cellStyle name="Normal 2 4 3 3 3 2 2 2 2" xfId="29214"/>
    <cellStyle name="Normal 2 4 3 3 3 2 2 3" xfId="21068"/>
    <cellStyle name="Normal 2 4 3 3 3 2 3" xfId="7538"/>
    <cellStyle name="Normal 2 4 3 3 3 2 3 2" xfId="15684"/>
    <cellStyle name="Normal 2 4 3 3 3 2 3 2 2" xfId="31980"/>
    <cellStyle name="Normal 2 4 3 3 3 2 3 3" xfId="23834"/>
    <cellStyle name="Normal 2 4 3 3 3 2 4" xfId="10385"/>
    <cellStyle name="Normal 2 4 3 3 3 2 4 2" xfId="26681"/>
    <cellStyle name="Normal 2 4 3 3 3 2 5" xfId="18535"/>
    <cellStyle name="Normal 2 4 3 3 3 3" xfId="3554"/>
    <cellStyle name="Normal 2 4 3 3 3 3 2" xfId="11700"/>
    <cellStyle name="Normal 2 4 3 3 3 3 2 2" xfId="27996"/>
    <cellStyle name="Normal 2 4 3 3 3 3 3" xfId="19850"/>
    <cellStyle name="Normal 2 4 3 3 3 4" xfId="6128"/>
    <cellStyle name="Normal 2 4 3 3 3 4 2" xfId="14274"/>
    <cellStyle name="Normal 2 4 3 3 3 4 2 2" xfId="30570"/>
    <cellStyle name="Normal 2 4 3 3 3 4 3" xfId="22424"/>
    <cellStyle name="Normal 2 4 3 3 3 5" xfId="8975"/>
    <cellStyle name="Normal 2 4 3 3 3 5 2" xfId="25271"/>
    <cellStyle name="Normal 2 4 3 3 3 6" xfId="17125"/>
    <cellStyle name="Normal 2 4 3 3 4" xfId="1534"/>
    <cellStyle name="Normal 2 4 3 3 4 2" xfId="4163"/>
    <cellStyle name="Normal 2 4 3 3 4 2 2" xfId="12309"/>
    <cellStyle name="Normal 2 4 3 3 4 2 2 2" xfId="28605"/>
    <cellStyle name="Normal 2 4 3 3 4 2 3" xfId="20459"/>
    <cellStyle name="Normal 2 4 3 3 4 3" xfId="6833"/>
    <cellStyle name="Normal 2 4 3 3 4 3 2" xfId="14979"/>
    <cellStyle name="Normal 2 4 3 3 4 3 2 2" xfId="31275"/>
    <cellStyle name="Normal 2 4 3 3 4 3 3" xfId="23129"/>
    <cellStyle name="Normal 2 4 3 3 4 4" xfId="9680"/>
    <cellStyle name="Normal 2 4 3 3 4 4 2" xfId="25976"/>
    <cellStyle name="Normal 2 4 3 3 4 5" xfId="17830"/>
    <cellStyle name="Normal 2 4 3 3 5" xfId="2945"/>
    <cellStyle name="Normal 2 4 3 3 5 2" xfId="11091"/>
    <cellStyle name="Normal 2 4 3 3 5 2 2" xfId="27387"/>
    <cellStyle name="Normal 2 4 3 3 5 3" xfId="19241"/>
    <cellStyle name="Normal 2 4 3 3 6" xfId="5423"/>
    <cellStyle name="Normal 2 4 3 3 6 2" xfId="13569"/>
    <cellStyle name="Normal 2 4 3 3 6 2 2" xfId="29865"/>
    <cellStyle name="Normal 2 4 3 3 6 3" xfId="21719"/>
    <cellStyle name="Normal 2 4 3 3 7" xfId="8270"/>
    <cellStyle name="Normal 2 4 3 3 7 2" xfId="24566"/>
    <cellStyle name="Normal 2 4 3 3 8" xfId="16420"/>
    <cellStyle name="Normal 2 4 3 4" xfId="208"/>
    <cellStyle name="Normal 2 4 3 4 2" xfId="552"/>
    <cellStyle name="Normal 2 4 3 4 2 2" xfId="1258"/>
    <cellStyle name="Normal 2 4 3 4 2 2 2" xfId="2668"/>
    <cellStyle name="Normal 2 4 3 4 2 2 2 2" xfId="5142"/>
    <cellStyle name="Normal 2 4 3 4 2 2 2 2 2" xfId="13288"/>
    <cellStyle name="Normal 2 4 3 4 2 2 2 2 2 2" xfId="29584"/>
    <cellStyle name="Normal 2 4 3 4 2 2 2 2 3" xfId="21438"/>
    <cellStyle name="Normal 2 4 3 4 2 2 2 3" xfId="7967"/>
    <cellStyle name="Normal 2 4 3 4 2 2 2 3 2" xfId="16113"/>
    <cellStyle name="Normal 2 4 3 4 2 2 2 3 2 2" xfId="32409"/>
    <cellStyle name="Normal 2 4 3 4 2 2 2 3 3" xfId="24263"/>
    <cellStyle name="Normal 2 4 3 4 2 2 2 4" xfId="10814"/>
    <cellStyle name="Normal 2 4 3 4 2 2 2 4 2" xfId="27110"/>
    <cellStyle name="Normal 2 4 3 4 2 2 2 5" xfId="18964"/>
    <cellStyle name="Normal 2 4 3 4 2 2 3" xfId="3924"/>
    <cellStyle name="Normal 2 4 3 4 2 2 3 2" xfId="12070"/>
    <cellStyle name="Normal 2 4 3 4 2 2 3 2 2" xfId="28366"/>
    <cellStyle name="Normal 2 4 3 4 2 2 3 3" xfId="20220"/>
    <cellStyle name="Normal 2 4 3 4 2 2 4" xfId="6557"/>
    <cellStyle name="Normal 2 4 3 4 2 2 4 2" xfId="14703"/>
    <cellStyle name="Normal 2 4 3 4 2 2 4 2 2" xfId="30999"/>
    <cellStyle name="Normal 2 4 3 4 2 2 4 3" xfId="22853"/>
    <cellStyle name="Normal 2 4 3 4 2 2 5" xfId="9404"/>
    <cellStyle name="Normal 2 4 3 4 2 2 5 2" xfId="25700"/>
    <cellStyle name="Normal 2 4 3 4 2 2 6" xfId="17554"/>
    <cellStyle name="Normal 2 4 3 4 2 3" xfId="1963"/>
    <cellStyle name="Normal 2 4 3 4 2 3 2" xfId="4533"/>
    <cellStyle name="Normal 2 4 3 4 2 3 2 2" xfId="12679"/>
    <cellStyle name="Normal 2 4 3 4 2 3 2 2 2" xfId="28975"/>
    <cellStyle name="Normal 2 4 3 4 2 3 2 3" xfId="20829"/>
    <cellStyle name="Normal 2 4 3 4 2 3 3" xfId="7262"/>
    <cellStyle name="Normal 2 4 3 4 2 3 3 2" xfId="15408"/>
    <cellStyle name="Normal 2 4 3 4 2 3 3 2 2" xfId="31704"/>
    <cellStyle name="Normal 2 4 3 4 2 3 3 3" xfId="23558"/>
    <cellStyle name="Normal 2 4 3 4 2 3 4" xfId="10109"/>
    <cellStyle name="Normal 2 4 3 4 2 3 4 2" xfId="26405"/>
    <cellStyle name="Normal 2 4 3 4 2 3 5" xfId="18259"/>
    <cellStyle name="Normal 2 4 3 4 2 4" xfId="3315"/>
    <cellStyle name="Normal 2 4 3 4 2 4 2" xfId="11461"/>
    <cellStyle name="Normal 2 4 3 4 2 4 2 2" xfId="27757"/>
    <cellStyle name="Normal 2 4 3 4 2 4 3" xfId="19611"/>
    <cellStyle name="Normal 2 4 3 4 2 5" xfId="5852"/>
    <cellStyle name="Normal 2 4 3 4 2 5 2" xfId="13998"/>
    <cellStyle name="Normal 2 4 3 4 2 5 2 2" xfId="30294"/>
    <cellStyle name="Normal 2 4 3 4 2 5 3" xfId="22148"/>
    <cellStyle name="Normal 2 4 3 4 2 6" xfId="8699"/>
    <cellStyle name="Normal 2 4 3 4 2 6 2" xfId="24995"/>
    <cellStyle name="Normal 2 4 3 4 2 7" xfId="16849"/>
    <cellStyle name="Normal 2 4 3 4 3" xfId="914"/>
    <cellStyle name="Normal 2 4 3 4 3 2" xfId="2324"/>
    <cellStyle name="Normal 2 4 3 4 3 2 2" xfId="4846"/>
    <cellStyle name="Normal 2 4 3 4 3 2 2 2" xfId="12992"/>
    <cellStyle name="Normal 2 4 3 4 3 2 2 2 2" xfId="29288"/>
    <cellStyle name="Normal 2 4 3 4 3 2 2 3" xfId="21142"/>
    <cellStyle name="Normal 2 4 3 4 3 2 3" xfId="7623"/>
    <cellStyle name="Normal 2 4 3 4 3 2 3 2" xfId="15769"/>
    <cellStyle name="Normal 2 4 3 4 3 2 3 2 2" xfId="32065"/>
    <cellStyle name="Normal 2 4 3 4 3 2 3 3" xfId="23919"/>
    <cellStyle name="Normal 2 4 3 4 3 2 4" xfId="10470"/>
    <cellStyle name="Normal 2 4 3 4 3 2 4 2" xfId="26766"/>
    <cellStyle name="Normal 2 4 3 4 3 2 5" xfId="18620"/>
    <cellStyle name="Normal 2 4 3 4 3 3" xfId="3628"/>
    <cellStyle name="Normal 2 4 3 4 3 3 2" xfId="11774"/>
    <cellStyle name="Normal 2 4 3 4 3 3 2 2" xfId="28070"/>
    <cellStyle name="Normal 2 4 3 4 3 3 3" xfId="19924"/>
    <cellStyle name="Normal 2 4 3 4 3 4" xfId="6213"/>
    <cellStyle name="Normal 2 4 3 4 3 4 2" xfId="14359"/>
    <cellStyle name="Normal 2 4 3 4 3 4 2 2" xfId="30655"/>
    <cellStyle name="Normal 2 4 3 4 3 4 3" xfId="22509"/>
    <cellStyle name="Normal 2 4 3 4 3 5" xfId="9060"/>
    <cellStyle name="Normal 2 4 3 4 3 5 2" xfId="25356"/>
    <cellStyle name="Normal 2 4 3 4 3 6" xfId="17210"/>
    <cellStyle name="Normal 2 4 3 4 4" xfId="1619"/>
    <cellStyle name="Normal 2 4 3 4 4 2" xfId="4237"/>
    <cellStyle name="Normal 2 4 3 4 4 2 2" xfId="12383"/>
    <cellStyle name="Normal 2 4 3 4 4 2 2 2" xfId="28679"/>
    <cellStyle name="Normal 2 4 3 4 4 2 3" xfId="20533"/>
    <cellStyle name="Normal 2 4 3 4 4 3" xfId="6918"/>
    <cellStyle name="Normal 2 4 3 4 4 3 2" xfId="15064"/>
    <cellStyle name="Normal 2 4 3 4 4 3 2 2" xfId="31360"/>
    <cellStyle name="Normal 2 4 3 4 4 3 3" xfId="23214"/>
    <cellStyle name="Normal 2 4 3 4 4 4" xfId="9765"/>
    <cellStyle name="Normal 2 4 3 4 4 4 2" xfId="26061"/>
    <cellStyle name="Normal 2 4 3 4 4 5" xfId="17915"/>
    <cellStyle name="Normal 2 4 3 4 5" xfId="3019"/>
    <cellStyle name="Normal 2 4 3 4 5 2" xfId="11165"/>
    <cellStyle name="Normal 2 4 3 4 5 2 2" xfId="27461"/>
    <cellStyle name="Normal 2 4 3 4 5 3" xfId="19315"/>
    <cellStyle name="Normal 2 4 3 4 6" xfId="5508"/>
    <cellStyle name="Normal 2 4 3 4 6 2" xfId="13654"/>
    <cellStyle name="Normal 2 4 3 4 6 2 2" xfId="29950"/>
    <cellStyle name="Normal 2 4 3 4 6 3" xfId="21804"/>
    <cellStyle name="Normal 2 4 3 4 7" xfId="8355"/>
    <cellStyle name="Normal 2 4 3 4 7 2" xfId="24651"/>
    <cellStyle name="Normal 2 4 3 4 8" xfId="16505"/>
    <cellStyle name="Normal 2 4 3 5" xfId="287"/>
    <cellStyle name="Normal 2 4 3 5 2" xfId="631"/>
    <cellStyle name="Normal 2 4 3 5 2 2" xfId="1337"/>
    <cellStyle name="Normal 2 4 3 5 2 2 2" xfId="2747"/>
    <cellStyle name="Normal 2 4 3 5 2 2 2 2" xfId="5216"/>
    <cellStyle name="Normal 2 4 3 5 2 2 2 2 2" xfId="13362"/>
    <cellStyle name="Normal 2 4 3 5 2 2 2 2 2 2" xfId="29658"/>
    <cellStyle name="Normal 2 4 3 5 2 2 2 2 3" xfId="21512"/>
    <cellStyle name="Normal 2 4 3 5 2 2 2 3" xfId="8046"/>
    <cellStyle name="Normal 2 4 3 5 2 2 2 3 2" xfId="16192"/>
    <cellStyle name="Normal 2 4 3 5 2 2 2 3 2 2" xfId="32488"/>
    <cellStyle name="Normal 2 4 3 5 2 2 2 3 3" xfId="24342"/>
    <cellStyle name="Normal 2 4 3 5 2 2 2 4" xfId="10893"/>
    <cellStyle name="Normal 2 4 3 5 2 2 2 4 2" xfId="27189"/>
    <cellStyle name="Normal 2 4 3 5 2 2 2 5" xfId="19043"/>
    <cellStyle name="Normal 2 4 3 5 2 2 3" xfId="3998"/>
    <cellStyle name="Normal 2 4 3 5 2 2 3 2" xfId="12144"/>
    <cellStyle name="Normal 2 4 3 5 2 2 3 2 2" xfId="28440"/>
    <cellStyle name="Normal 2 4 3 5 2 2 3 3" xfId="20294"/>
    <cellStyle name="Normal 2 4 3 5 2 2 4" xfId="6636"/>
    <cellStyle name="Normal 2 4 3 5 2 2 4 2" xfId="14782"/>
    <cellStyle name="Normal 2 4 3 5 2 2 4 2 2" xfId="31078"/>
    <cellStyle name="Normal 2 4 3 5 2 2 4 3" xfId="22932"/>
    <cellStyle name="Normal 2 4 3 5 2 2 5" xfId="9483"/>
    <cellStyle name="Normal 2 4 3 5 2 2 5 2" xfId="25779"/>
    <cellStyle name="Normal 2 4 3 5 2 2 6" xfId="17633"/>
    <cellStyle name="Normal 2 4 3 5 2 3" xfId="2042"/>
    <cellStyle name="Normal 2 4 3 5 2 3 2" xfId="4607"/>
    <cellStyle name="Normal 2 4 3 5 2 3 2 2" xfId="12753"/>
    <cellStyle name="Normal 2 4 3 5 2 3 2 2 2" xfId="29049"/>
    <cellStyle name="Normal 2 4 3 5 2 3 2 3" xfId="20903"/>
    <cellStyle name="Normal 2 4 3 5 2 3 3" xfId="7341"/>
    <cellStyle name="Normal 2 4 3 5 2 3 3 2" xfId="15487"/>
    <cellStyle name="Normal 2 4 3 5 2 3 3 2 2" xfId="31783"/>
    <cellStyle name="Normal 2 4 3 5 2 3 3 3" xfId="23637"/>
    <cellStyle name="Normal 2 4 3 5 2 3 4" xfId="10188"/>
    <cellStyle name="Normal 2 4 3 5 2 3 4 2" xfId="26484"/>
    <cellStyle name="Normal 2 4 3 5 2 3 5" xfId="18338"/>
    <cellStyle name="Normal 2 4 3 5 2 4" xfId="3389"/>
    <cellStyle name="Normal 2 4 3 5 2 4 2" xfId="11535"/>
    <cellStyle name="Normal 2 4 3 5 2 4 2 2" xfId="27831"/>
    <cellStyle name="Normal 2 4 3 5 2 4 3" xfId="19685"/>
    <cellStyle name="Normal 2 4 3 5 2 5" xfId="5931"/>
    <cellStyle name="Normal 2 4 3 5 2 5 2" xfId="14077"/>
    <cellStyle name="Normal 2 4 3 5 2 5 2 2" xfId="30373"/>
    <cellStyle name="Normal 2 4 3 5 2 5 3" xfId="22227"/>
    <cellStyle name="Normal 2 4 3 5 2 6" xfId="8778"/>
    <cellStyle name="Normal 2 4 3 5 2 6 2" xfId="25074"/>
    <cellStyle name="Normal 2 4 3 5 2 7" xfId="16928"/>
    <cellStyle name="Normal 2 4 3 5 3" xfId="993"/>
    <cellStyle name="Normal 2 4 3 5 3 2" xfId="2403"/>
    <cellStyle name="Normal 2 4 3 5 3 2 2" xfId="4920"/>
    <cellStyle name="Normal 2 4 3 5 3 2 2 2" xfId="13066"/>
    <cellStyle name="Normal 2 4 3 5 3 2 2 2 2" xfId="29362"/>
    <cellStyle name="Normal 2 4 3 5 3 2 2 3" xfId="21216"/>
    <cellStyle name="Normal 2 4 3 5 3 2 3" xfId="7702"/>
    <cellStyle name="Normal 2 4 3 5 3 2 3 2" xfId="15848"/>
    <cellStyle name="Normal 2 4 3 5 3 2 3 2 2" xfId="32144"/>
    <cellStyle name="Normal 2 4 3 5 3 2 3 3" xfId="23998"/>
    <cellStyle name="Normal 2 4 3 5 3 2 4" xfId="10549"/>
    <cellStyle name="Normal 2 4 3 5 3 2 4 2" xfId="26845"/>
    <cellStyle name="Normal 2 4 3 5 3 2 5" xfId="18699"/>
    <cellStyle name="Normal 2 4 3 5 3 3" xfId="3702"/>
    <cellStyle name="Normal 2 4 3 5 3 3 2" xfId="11848"/>
    <cellStyle name="Normal 2 4 3 5 3 3 2 2" xfId="28144"/>
    <cellStyle name="Normal 2 4 3 5 3 3 3" xfId="19998"/>
    <cellStyle name="Normal 2 4 3 5 3 4" xfId="6292"/>
    <cellStyle name="Normal 2 4 3 5 3 4 2" xfId="14438"/>
    <cellStyle name="Normal 2 4 3 5 3 4 2 2" xfId="30734"/>
    <cellStyle name="Normal 2 4 3 5 3 4 3" xfId="22588"/>
    <cellStyle name="Normal 2 4 3 5 3 5" xfId="9139"/>
    <cellStyle name="Normal 2 4 3 5 3 5 2" xfId="25435"/>
    <cellStyle name="Normal 2 4 3 5 3 6" xfId="17289"/>
    <cellStyle name="Normal 2 4 3 5 4" xfId="1698"/>
    <cellStyle name="Normal 2 4 3 5 4 2" xfId="4311"/>
    <cellStyle name="Normal 2 4 3 5 4 2 2" xfId="12457"/>
    <cellStyle name="Normal 2 4 3 5 4 2 2 2" xfId="28753"/>
    <cellStyle name="Normal 2 4 3 5 4 2 3" xfId="20607"/>
    <cellStyle name="Normal 2 4 3 5 4 3" xfId="6997"/>
    <cellStyle name="Normal 2 4 3 5 4 3 2" xfId="15143"/>
    <cellStyle name="Normal 2 4 3 5 4 3 2 2" xfId="31439"/>
    <cellStyle name="Normal 2 4 3 5 4 3 3" xfId="23293"/>
    <cellStyle name="Normal 2 4 3 5 4 4" xfId="9844"/>
    <cellStyle name="Normal 2 4 3 5 4 4 2" xfId="26140"/>
    <cellStyle name="Normal 2 4 3 5 4 5" xfId="17994"/>
    <cellStyle name="Normal 2 4 3 5 5" xfId="3093"/>
    <cellStyle name="Normal 2 4 3 5 5 2" xfId="11239"/>
    <cellStyle name="Normal 2 4 3 5 5 2 2" xfId="27535"/>
    <cellStyle name="Normal 2 4 3 5 5 3" xfId="19389"/>
    <cellStyle name="Normal 2 4 3 5 6" xfId="5587"/>
    <cellStyle name="Normal 2 4 3 5 6 2" xfId="13733"/>
    <cellStyle name="Normal 2 4 3 5 6 2 2" xfId="30029"/>
    <cellStyle name="Normal 2 4 3 5 6 3" xfId="21883"/>
    <cellStyle name="Normal 2 4 3 5 7" xfId="8434"/>
    <cellStyle name="Normal 2 4 3 5 7 2" xfId="24730"/>
    <cellStyle name="Normal 2 4 3 5 8" xfId="16584"/>
    <cellStyle name="Normal 2 4 3 6" xfId="377"/>
    <cellStyle name="Normal 2 4 3 6 2" xfId="1083"/>
    <cellStyle name="Normal 2 4 3 6 2 2" xfId="2493"/>
    <cellStyle name="Normal 2 4 3 6 2 2 2" xfId="4994"/>
    <cellStyle name="Normal 2 4 3 6 2 2 2 2" xfId="13140"/>
    <cellStyle name="Normal 2 4 3 6 2 2 2 2 2" xfId="29436"/>
    <cellStyle name="Normal 2 4 3 6 2 2 2 3" xfId="21290"/>
    <cellStyle name="Normal 2 4 3 6 2 2 3" xfId="7792"/>
    <cellStyle name="Normal 2 4 3 6 2 2 3 2" xfId="15938"/>
    <cellStyle name="Normal 2 4 3 6 2 2 3 2 2" xfId="32234"/>
    <cellStyle name="Normal 2 4 3 6 2 2 3 3" xfId="24088"/>
    <cellStyle name="Normal 2 4 3 6 2 2 4" xfId="10639"/>
    <cellStyle name="Normal 2 4 3 6 2 2 4 2" xfId="26935"/>
    <cellStyle name="Normal 2 4 3 6 2 2 5" xfId="18789"/>
    <cellStyle name="Normal 2 4 3 6 2 3" xfId="3776"/>
    <cellStyle name="Normal 2 4 3 6 2 3 2" xfId="11922"/>
    <cellStyle name="Normal 2 4 3 6 2 3 2 2" xfId="28218"/>
    <cellStyle name="Normal 2 4 3 6 2 3 3" xfId="20072"/>
    <cellStyle name="Normal 2 4 3 6 2 4" xfId="6382"/>
    <cellStyle name="Normal 2 4 3 6 2 4 2" xfId="14528"/>
    <cellStyle name="Normal 2 4 3 6 2 4 2 2" xfId="30824"/>
    <cellStyle name="Normal 2 4 3 6 2 4 3" xfId="22678"/>
    <cellStyle name="Normal 2 4 3 6 2 5" xfId="9229"/>
    <cellStyle name="Normal 2 4 3 6 2 5 2" xfId="25525"/>
    <cellStyle name="Normal 2 4 3 6 2 6" xfId="17379"/>
    <cellStyle name="Normal 2 4 3 6 3" xfId="1788"/>
    <cellStyle name="Normal 2 4 3 6 3 2" xfId="4385"/>
    <cellStyle name="Normal 2 4 3 6 3 2 2" xfId="12531"/>
    <cellStyle name="Normal 2 4 3 6 3 2 2 2" xfId="28827"/>
    <cellStyle name="Normal 2 4 3 6 3 2 3" xfId="20681"/>
    <cellStyle name="Normal 2 4 3 6 3 3" xfId="7087"/>
    <cellStyle name="Normal 2 4 3 6 3 3 2" xfId="15233"/>
    <cellStyle name="Normal 2 4 3 6 3 3 2 2" xfId="31529"/>
    <cellStyle name="Normal 2 4 3 6 3 3 3" xfId="23383"/>
    <cellStyle name="Normal 2 4 3 6 3 4" xfId="9934"/>
    <cellStyle name="Normal 2 4 3 6 3 4 2" xfId="26230"/>
    <cellStyle name="Normal 2 4 3 6 3 5" xfId="18084"/>
    <cellStyle name="Normal 2 4 3 6 4" xfId="3167"/>
    <cellStyle name="Normal 2 4 3 6 4 2" xfId="11313"/>
    <cellStyle name="Normal 2 4 3 6 4 2 2" xfId="27609"/>
    <cellStyle name="Normal 2 4 3 6 4 3" xfId="19463"/>
    <cellStyle name="Normal 2 4 3 6 5" xfId="5677"/>
    <cellStyle name="Normal 2 4 3 6 5 2" xfId="13823"/>
    <cellStyle name="Normal 2 4 3 6 5 2 2" xfId="30119"/>
    <cellStyle name="Normal 2 4 3 6 5 3" xfId="21973"/>
    <cellStyle name="Normal 2 4 3 6 6" xfId="8524"/>
    <cellStyle name="Normal 2 4 3 6 6 2" xfId="24820"/>
    <cellStyle name="Normal 2 4 3 6 7" xfId="16674"/>
    <cellStyle name="Normal 2 4 3 7" xfId="739"/>
    <cellStyle name="Normal 2 4 3 7 2" xfId="2149"/>
    <cellStyle name="Normal 2 4 3 7 2 2" xfId="4698"/>
    <cellStyle name="Normal 2 4 3 7 2 2 2" xfId="12844"/>
    <cellStyle name="Normal 2 4 3 7 2 2 2 2" xfId="29140"/>
    <cellStyle name="Normal 2 4 3 7 2 2 3" xfId="20994"/>
    <cellStyle name="Normal 2 4 3 7 2 3" xfId="7448"/>
    <cellStyle name="Normal 2 4 3 7 2 3 2" xfId="15594"/>
    <cellStyle name="Normal 2 4 3 7 2 3 2 2" xfId="31890"/>
    <cellStyle name="Normal 2 4 3 7 2 3 3" xfId="23744"/>
    <cellStyle name="Normal 2 4 3 7 2 4" xfId="10295"/>
    <cellStyle name="Normal 2 4 3 7 2 4 2" xfId="26591"/>
    <cellStyle name="Normal 2 4 3 7 2 5" xfId="18445"/>
    <cellStyle name="Normal 2 4 3 7 3" xfId="3480"/>
    <cellStyle name="Normal 2 4 3 7 3 2" xfId="11626"/>
    <cellStyle name="Normal 2 4 3 7 3 2 2" xfId="27922"/>
    <cellStyle name="Normal 2 4 3 7 3 3" xfId="19776"/>
    <cellStyle name="Normal 2 4 3 7 4" xfId="6038"/>
    <cellStyle name="Normal 2 4 3 7 4 2" xfId="14184"/>
    <cellStyle name="Normal 2 4 3 7 4 2 2" xfId="30480"/>
    <cellStyle name="Normal 2 4 3 7 4 3" xfId="22334"/>
    <cellStyle name="Normal 2 4 3 7 5" xfId="8885"/>
    <cellStyle name="Normal 2 4 3 7 5 2" xfId="25181"/>
    <cellStyle name="Normal 2 4 3 7 6" xfId="17035"/>
    <cellStyle name="Normal 2 4 3 8" xfId="1444"/>
    <cellStyle name="Normal 2 4 3 8 2" xfId="4089"/>
    <cellStyle name="Normal 2 4 3 8 2 2" xfId="12235"/>
    <cellStyle name="Normal 2 4 3 8 2 2 2" xfId="28531"/>
    <cellStyle name="Normal 2 4 3 8 2 3" xfId="20385"/>
    <cellStyle name="Normal 2 4 3 8 3" xfId="6743"/>
    <cellStyle name="Normal 2 4 3 8 3 2" xfId="14889"/>
    <cellStyle name="Normal 2 4 3 8 3 2 2" xfId="31185"/>
    <cellStyle name="Normal 2 4 3 8 3 3" xfId="23039"/>
    <cellStyle name="Normal 2 4 3 8 4" xfId="9590"/>
    <cellStyle name="Normal 2 4 3 8 4 2" xfId="25886"/>
    <cellStyle name="Normal 2 4 3 8 5" xfId="17740"/>
    <cellStyle name="Normal 2 4 3 9" xfId="2871"/>
    <cellStyle name="Normal 2 4 3 9 2" xfId="11017"/>
    <cellStyle name="Normal 2 4 3 9 2 2" xfId="27313"/>
    <cellStyle name="Normal 2 4 3 9 3" xfId="19167"/>
    <cellStyle name="Normal 2 4 4" xfId="55"/>
    <cellStyle name="Normal 2 4 4 10" xfId="8202"/>
    <cellStyle name="Normal 2 4 4 10 2" xfId="24498"/>
    <cellStyle name="Normal 2 4 4 11" xfId="16352"/>
    <cellStyle name="Normal 2 4 4 2" xfId="145"/>
    <cellStyle name="Normal 2 4 4 2 2" xfId="489"/>
    <cellStyle name="Normal 2 4 4 2 2 2" xfId="1195"/>
    <cellStyle name="Normal 2 4 4 2 2 2 2" xfId="2605"/>
    <cellStyle name="Normal 2 4 4 2 2 2 2 2" xfId="5086"/>
    <cellStyle name="Normal 2 4 4 2 2 2 2 2 2" xfId="13232"/>
    <cellStyle name="Normal 2 4 4 2 2 2 2 2 2 2" xfId="29528"/>
    <cellStyle name="Normal 2 4 4 2 2 2 2 2 3" xfId="21382"/>
    <cellStyle name="Normal 2 4 4 2 2 2 2 3" xfId="7904"/>
    <cellStyle name="Normal 2 4 4 2 2 2 2 3 2" xfId="16050"/>
    <cellStyle name="Normal 2 4 4 2 2 2 2 3 2 2" xfId="32346"/>
    <cellStyle name="Normal 2 4 4 2 2 2 2 3 3" xfId="24200"/>
    <cellStyle name="Normal 2 4 4 2 2 2 2 4" xfId="10751"/>
    <cellStyle name="Normal 2 4 4 2 2 2 2 4 2" xfId="27047"/>
    <cellStyle name="Normal 2 4 4 2 2 2 2 5" xfId="18901"/>
    <cellStyle name="Normal 2 4 4 2 2 2 3" xfId="3868"/>
    <cellStyle name="Normal 2 4 4 2 2 2 3 2" xfId="12014"/>
    <cellStyle name="Normal 2 4 4 2 2 2 3 2 2" xfId="28310"/>
    <cellStyle name="Normal 2 4 4 2 2 2 3 3" xfId="20164"/>
    <cellStyle name="Normal 2 4 4 2 2 2 4" xfId="6494"/>
    <cellStyle name="Normal 2 4 4 2 2 2 4 2" xfId="14640"/>
    <cellStyle name="Normal 2 4 4 2 2 2 4 2 2" xfId="30936"/>
    <cellStyle name="Normal 2 4 4 2 2 2 4 3" xfId="22790"/>
    <cellStyle name="Normal 2 4 4 2 2 2 5" xfId="9341"/>
    <cellStyle name="Normal 2 4 4 2 2 2 5 2" xfId="25637"/>
    <cellStyle name="Normal 2 4 4 2 2 2 6" xfId="17491"/>
    <cellStyle name="Normal 2 4 4 2 2 3" xfId="1900"/>
    <cellStyle name="Normal 2 4 4 2 2 3 2" xfId="4477"/>
    <cellStyle name="Normal 2 4 4 2 2 3 2 2" xfId="12623"/>
    <cellStyle name="Normal 2 4 4 2 2 3 2 2 2" xfId="28919"/>
    <cellStyle name="Normal 2 4 4 2 2 3 2 3" xfId="20773"/>
    <cellStyle name="Normal 2 4 4 2 2 3 3" xfId="7199"/>
    <cellStyle name="Normal 2 4 4 2 2 3 3 2" xfId="15345"/>
    <cellStyle name="Normal 2 4 4 2 2 3 3 2 2" xfId="31641"/>
    <cellStyle name="Normal 2 4 4 2 2 3 3 3" xfId="23495"/>
    <cellStyle name="Normal 2 4 4 2 2 3 4" xfId="10046"/>
    <cellStyle name="Normal 2 4 4 2 2 3 4 2" xfId="26342"/>
    <cellStyle name="Normal 2 4 4 2 2 3 5" xfId="18196"/>
    <cellStyle name="Normal 2 4 4 2 2 4" xfId="3259"/>
    <cellStyle name="Normal 2 4 4 2 2 4 2" xfId="11405"/>
    <cellStyle name="Normal 2 4 4 2 2 4 2 2" xfId="27701"/>
    <cellStyle name="Normal 2 4 4 2 2 4 3" xfId="19555"/>
    <cellStyle name="Normal 2 4 4 2 2 5" xfId="5789"/>
    <cellStyle name="Normal 2 4 4 2 2 5 2" xfId="13935"/>
    <cellStyle name="Normal 2 4 4 2 2 5 2 2" xfId="30231"/>
    <cellStyle name="Normal 2 4 4 2 2 5 3" xfId="22085"/>
    <cellStyle name="Normal 2 4 4 2 2 6" xfId="8636"/>
    <cellStyle name="Normal 2 4 4 2 2 6 2" xfId="24932"/>
    <cellStyle name="Normal 2 4 4 2 2 7" xfId="16786"/>
    <cellStyle name="Normal 2 4 4 2 3" xfId="851"/>
    <cellStyle name="Normal 2 4 4 2 3 2" xfId="2261"/>
    <cellStyle name="Normal 2 4 4 2 3 2 2" xfId="4790"/>
    <cellStyle name="Normal 2 4 4 2 3 2 2 2" xfId="12936"/>
    <cellStyle name="Normal 2 4 4 2 3 2 2 2 2" xfId="29232"/>
    <cellStyle name="Normal 2 4 4 2 3 2 2 3" xfId="21086"/>
    <cellStyle name="Normal 2 4 4 2 3 2 3" xfId="7560"/>
    <cellStyle name="Normal 2 4 4 2 3 2 3 2" xfId="15706"/>
    <cellStyle name="Normal 2 4 4 2 3 2 3 2 2" xfId="32002"/>
    <cellStyle name="Normal 2 4 4 2 3 2 3 3" xfId="23856"/>
    <cellStyle name="Normal 2 4 4 2 3 2 4" xfId="10407"/>
    <cellStyle name="Normal 2 4 4 2 3 2 4 2" xfId="26703"/>
    <cellStyle name="Normal 2 4 4 2 3 2 5" xfId="18557"/>
    <cellStyle name="Normal 2 4 4 2 3 3" xfId="3572"/>
    <cellStyle name="Normal 2 4 4 2 3 3 2" xfId="11718"/>
    <cellStyle name="Normal 2 4 4 2 3 3 2 2" xfId="28014"/>
    <cellStyle name="Normal 2 4 4 2 3 3 3" xfId="19868"/>
    <cellStyle name="Normal 2 4 4 2 3 4" xfId="6150"/>
    <cellStyle name="Normal 2 4 4 2 3 4 2" xfId="14296"/>
    <cellStyle name="Normal 2 4 4 2 3 4 2 2" xfId="30592"/>
    <cellStyle name="Normal 2 4 4 2 3 4 3" xfId="22446"/>
    <cellStyle name="Normal 2 4 4 2 3 5" xfId="8997"/>
    <cellStyle name="Normal 2 4 4 2 3 5 2" xfId="25293"/>
    <cellStyle name="Normal 2 4 4 2 3 6" xfId="17147"/>
    <cellStyle name="Normal 2 4 4 2 4" xfId="1556"/>
    <cellStyle name="Normal 2 4 4 2 4 2" xfId="4181"/>
    <cellStyle name="Normal 2 4 4 2 4 2 2" xfId="12327"/>
    <cellStyle name="Normal 2 4 4 2 4 2 2 2" xfId="28623"/>
    <cellStyle name="Normal 2 4 4 2 4 2 3" xfId="20477"/>
    <cellStyle name="Normal 2 4 4 2 4 3" xfId="6855"/>
    <cellStyle name="Normal 2 4 4 2 4 3 2" xfId="15001"/>
    <cellStyle name="Normal 2 4 4 2 4 3 2 2" xfId="31297"/>
    <cellStyle name="Normal 2 4 4 2 4 3 3" xfId="23151"/>
    <cellStyle name="Normal 2 4 4 2 4 4" xfId="9702"/>
    <cellStyle name="Normal 2 4 4 2 4 4 2" xfId="25998"/>
    <cellStyle name="Normal 2 4 4 2 4 5" xfId="17852"/>
    <cellStyle name="Normal 2 4 4 2 5" xfId="2963"/>
    <cellStyle name="Normal 2 4 4 2 5 2" xfId="11109"/>
    <cellStyle name="Normal 2 4 4 2 5 2 2" xfId="27405"/>
    <cellStyle name="Normal 2 4 4 2 5 3" xfId="19259"/>
    <cellStyle name="Normal 2 4 4 2 6" xfId="5445"/>
    <cellStyle name="Normal 2 4 4 2 6 2" xfId="13591"/>
    <cellStyle name="Normal 2 4 4 2 6 2 2" xfId="29887"/>
    <cellStyle name="Normal 2 4 4 2 6 3" xfId="21741"/>
    <cellStyle name="Normal 2 4 4 2 7" xfId="8292"/>
    <cellStyle name="Normal 2 4 4 2 7 2" xfId="24588"/>
    <cellStyle name="Normal 2 4 4 2 8" xfId="16442"/>
    <cellStyle name="Normal 2 4 4 3" xfId="226"/>
    <cellStyle name="Normal 2 4 4 3 2" xfId="570"/>
    <cellStyle name="Normal 2 4 4 3 2 2" xfId="1276"/>
    <cellStyle name="Normal 2 4 4 3 2 2 2" xfId="2686"/>
    <cellStyle name="Normal 2 4 4 3 2 2 2 2" xfId="5160"/>
    <cellStyle name="Normal 2 4 4 3 2 2 2 2 2" xfId="13306"/>
    <cellStyle name="Normal 2 4 4 3 2 2 2 2 2 2" xfId="29602"/>
    <cellStyle name="Normal 2 4 4 3 2 2 2 2 3" xfId="21456"/>
    <cellStyle name="Normal 2 4 4 3 2 2 2 3" xfId="7985"/>
    <cellStyle name="Normal 2 4 4 3 2 2 2 3 2" xfId="16131"/>
    <cellStyle name="Normal 2 4 4 3 2 2 2 3 2 2" xfId="32427"/>
    <cellStyle name="Normal 2 4 4 3 2 2 2 3 3" xfId="24281"/>
    <cellStyle name="Normal 2 4 4 3 2 2 2 4" xfId="10832"/>
    <cellStyle name="Normal 2 4 4 3 2 2 2 4 2" xfId="27128"/>
    <cellStyle name="Normal 2 4 4 3 2 2 2 5" xfId="18982"/>
    <cellStyle name="Normal 2 4 4 3 2 2 3" xfId="3942"/>
    <cellStyle name="Normal 2 4 4 3 2 2 3 2" xfId="12088"/>
    <cellStyle name="Normal 2 4 4 3 2 2 3 2 2" xfId="28384"/>
    <cellStyle name="Normal 2 4 4 3 2 2 3 3" xfId="20238"/>
    <cellStyle name="Normal 2 4 4 3 2 2 4" xfId="6575"/>
    <cellStyle name="Normal 2 4 4 3 2 2 4 2" xfId="14721"/>
    <cellStyle name="Normal 2 4 4 3 2 2 4 2 2" xfId="31017"/>
    <cellStyle name="Normal 2 4 4 3 2 2 4 3" xfId="22871"/>
    <cellStyle name="Normal 2 4 4 3 2 2 5" xfId="9422"/>
    <cellStyle name="Normal 2 4 4 3 2 2 5 2" xfId="25718"/>
    <cellStyle name="Normal 2 4 4 3 2 2 6" xfId="17572"/>
    <cellStyle name="Normal 2 4 4 3 2 3" xfId="1981"/>
    <cellStyle name="Normal 2 4 4 3 2 3 2" xfId="4551"/>
    <cellStyle name="Normal 2 4 4 3 2 3 2 2" xfId="12697"/>
    <cellStyle name="Normal 2 4 4 3 2 3 2 2 2" xfId="28993"/>
    <cellStyle name="Normal 2 4 4 3 2 3 2 3" xfId="20847"/>
    <cellStyle name="Normal 2 4 4 3 2 3 3" xfId="7280"/>
    <cellStyle name="Normal 2 4 4 3 2 3 3 2" xfId="15426"/>
    <cellStyle name="Normal 2 4 4 3 2 3 3 2 2" xfId="31722"/>
    <cellStyle name="Normal 2 4 4 3 2 3 3 3" xfId="23576"/>
    <cellStyle name="Normal 2 4 4 3 2 3 4" xfId="10127"/>
    <cellStyle name="Normal 2 4 4 3 2 3 4 2" xfId="26423"/>
    <cellStyle name="Normal 2 4 4 3 2 3 5" xfId="18277"/>
    <cellStyle name="Normal 2 4 4 3 2 4" xfId="3333"/>
    <cellStyle name="Normal 2 4 4 3 2 4 2" xfId="11479"/>
    <cellStyle name="Normal 2 4 4 3 2 4 2 2" xfId="27775"/>
    <cellStyle name="Normal 2 4 4 3 2 4 3" xfId="19629"/>
    <cellStyle name="Normal 2 4 4 3 2 5" xfId="5870"/>
    <cellStyle name="Normal 2 4 4 3 2 5 2" xfId="14016"/>
    <cellStyle name="Normal 2 4 4 3 2 5 2 2" xfId="30312"/>
    <cellStyle name="Normal 2 4 4 3 2 5 3" xfId="22166"/>
    <cellStyle name="Normal 2 4 4 3 2 6" xfId="8717"/>
    <cellStyle name="Normal 2 4 4 3 2 6 2" xfId="25013"/>
    <cellStyle name="Normal 2 4 4 3 2 7" xfId="16867"/>
    <cellStyle name="Normal 2 4 4 3 3" xfId="932"/>
    <cellStyle name="Normal 2 4 4 3 3 2" xfId="2342"/>
    <cellStyle name="Normal 2 4 4 3 3 2 2" xfId="4864"/>
    <cellStyle name="Normal 2 4 4 3 3 2 2 2" xfId="13010"/>
    <cellStyle name="Normal 2 4 4 3 3 2 2 2 2" xfId="29306"/>
    <cellStyle name="Normal 2 4 4 3 3 2 2 3" xfId="21160"/>
    <cellStyle name="Normal 2 4 4 3 3 2 3" xfId="7641"/>
    <cellStyle name="Normal 2 4 4 3 3 2 3 2" xfId="15787"/>
    <cellStyle name="Normal 2 4 4 3 3 2 3 2 2" xfId="32083"/>
    <cellStyle name="Normal 2 4 4 3 3 2 3 3" xfId="23937"/>
    <cellStyle name="Normal 2 4 4 3 3 2 4" xfId="10488"/>
    <cellStyle name="Normal 2 4 4 3 3 2 4 2" xfId="26784"/>
    <cellStyle name="Normal 2 4 4 3 3 2 5" xfId="18638"/>
    <cellStyle name="Normal 2 4 4 3 3 3" xfId="3646"/>
    <cellStyle name="Normal 2 4 4 3 3 3 2" xfId="11792"/>
    <cellStyle name="Normal 2 4 4 3 3 3 2 2" xfId="28088"/>
    <cellStyle name="Normal 2 4 4 3 3 3 3" xfId="19942"/>
    <cellStyle name="Normal 2 4 4 3 3 4" xfId="6231"/>
    <cellStyle name="Normal 2 4 4 3 3 4 2" xfId="14377"/>
    <cellStyle name="Normal 2 4 4 3 3 4 2 2" xfId="30673"/>
    <cellStyle name="Normal 2 4 4 3 3 4 3" xfId="22527"/>
    <cellStyle name="Normal 2 4 4 3 3 5" xfId="9078"/>
    <cellStyle name="Normal 2 4 4 3 3 5 2" xfId="25374"/>
    <cellStyle name="Normal 2 4 4 3 3 6" xfId="17228"/>
    <cellStyle name="Normal 2 4 4 3 4" xfId="1637"/>
    <cellStyle name="Normal 2 4 4 3 4 2" xfId="4255"/>
    <cellStyle name="Normal 2 4 4 3 4 2 2" xfId="12401"/>
    <cellStyle name="Normal 2 4 4 3 4 2 2 2" xfId="28697"/>
    <cellStyle name="Normal 2 4 4 3 4 2 3" xfId="20551"/>
    <cellStyle name="Normal 2 4 4 3 4 3" xfId="6936"/>
    <cellStyle name="Normal 2 4 4 3 4 3 2" xfId="15082"/>
    <cellStyle name="Normal 2 4 4 3 4 3 2 2" xfId="31378"/>
    <cellStyle name="Normal 2 4 4 3 4 3 3" xfId="23232"/>
    <cellStyle name="Normal 2 4 4 3 4 4" xfId="9783"/>
    <cellStyle name="Normal 2 4 4 3 4 4 2" xfId="26079"/>
    <cellStyle name="Normal 2 4 4 3 4 5" xfId="17933"/>
    <cellStyle name="Normal 2 4 4 3 5" xfId="3037"/>
    <cellStyle name="Normal 2 4 4 3 5 2" xfId="11183"/>
    <cellStyle name="Normal 2 4 4 3 5 2 2" xfId="27479"/>
    <cellStyle name="Normal 2 4 4 3 5 3" xfId="19333"/>
    <cellStyle name="Normal 2 4 4 3 6" xfId="5526"/>
    <cellStyle name="Normal 2 4 4 3 6 2" xfId="13672"/>
    <cellStyle name="Normal 2 4 4 3 6 2 2" xfId="29968"/>
    <cellStyle name="Normal 2 4 4 3 6 3" xfId="21822"/>
    <cellStyle name="Normal 2 4 4 3 7" xfId="8373"/>
    <cellStyle name="Normal 2 4 4 3 7 2" xfId="24669"/>
    <cellStyle name="Normal 2 4 4 3 8" xfId="16523"/>
    <cellStyle name="Normal 2 4 4 4" xfId="309"/>
    <cellStyle name="Normal 2 4 4 4 2" xfId="653"/>
    <cellStyle name="Normal 2 4 4 4 2 2" xfId="1359"/>
    <cellStyle name="Normal 2 4 4 4 2 2 2" xfId="2769"/>
    <cellStyle name="Normal 2 4 4 4 2 2 2 2" xfId="5234"/>
    <cellStyle name="Normal 2 4 4 4 2 2 2 2 2" xfId="13380"/>
    <cellStyle name="Normal 2 4 4 4 2 2 2 2 2 2" xfId="29676"/>
    <cellStyle name="Normal 2 4 4 4 2 2 2 2 3" xfId="21530"/>
    <cellStyle name="Normal 2 4 4 4 2 2 2 3" xfId="8068"/>
    <cellStyle name="Normal 2 4 4 4 2 2 2 3 2" xfId="16214"/>
    <cellStyle name="Normal 2 4 4 4 2 2 2 3 2 2" xfId="32510"/>
    <cellStyle name="Normal 2 4 4 4 2 2 2 3 3" xfId="24364"/>
    <cellStyle name="Normal 2 4 4 4 2 2 2 4" xfId="10915"/>
    <cellStyle name="Normal 2 4 4 4 2 2 2 4 2" xfId="27211"/>
    <cellStyle name="Normal 2 4 4 4 2 2 2 5" xfId="19065"/>
    <cellStyle name="Normal 2 4 4 4 2 2 3" xfId="4016"/>
    <cellStyle name="Normal 2 4 4 4 2 2 3 2" xfId="12162"/>
    <cellStyle name="Normal 2 4 4 4 2 2 3 2 2" xfId="28458"/>
    <cellStyle name="Normal 2 4 4 4 2 2 3 3" xfId="20312"/>
    <cellStyle name="Normal 2 4 4 4 2 2 4" xfId="6658"/>
    <cellStyle name="Normal 2 4 4 4 2 2 4 2" xfId="14804"/>
    <cellStyle name="Normal 2 4 4 4 2 2 4 2 2" xfId="31100"/>
    <cellStyle name="Normal 2 4 4 4 2 2 4 3" xfId="22954"/>
    <cellStyle name="Normal 2 4 4 4 2 2 5" xfId="9505"/>
    <cellStyle name="Normal 2 4 4 4 2 2 5 2" xfId="25801"/>
    <cellStyle name="Normal 2 4 4 4 2 2 6" xfId="17655"/>
    <cellStyle name="Normal 2 4 4 4 2 3" xfId="2064"/>
    <cellStyle name="Normal 2 4 4 4 2 3 2" xfId="4625"/>
    <cellStyle name="Normal 2 4 4 4 2 3 2 2" xfId="12771"/>
    <cellStyle name="Normal 2 4 4 4 2 3 2 2 2" xfId="29067"/>
    <cellStyle name="Normal 2 4 4 4 2 3 2 3" xfId="20921"/>
    <cellStyle name="Normal 2 4 4 4 2 3 3" xfId="7363"/>
    <cellStyle name="Normal 2 4 4 4 2 3 3 2" xfId="15509"/>
    <cellStyle name="Normal 2 4 4 4 2 3 3 2 2" xfId="31805"/>
    <cellStyle name="Normal 2 4 4 4 2 3 3 3" xfId="23659"/>
    <cellStyle name="Normal 2 4 4 4 2 3 4" xfId="10210"/>
    <cellStyle name="Normal 2 4 4 4 2 3 4 2" xfId="26506"/>
    <cellStyle name="Normal 2 4 4 4 2 3 5" xfId="18360"/>
    <cellStyle name="Normal 2 4 4 4 2 4" xfId="3407"/>
    <cellStyle name="Normal 2 4 4 4 2 4 2" xfId="11553"/>
    <cellStyle name="Normal 2 4 4 4 2 4 2 2" xfId="27849"/>
    <cellStyle name="Normal 2 4 4 4 2 4 3" xfId="19703"/>
    <cellStyle name="Normal 2 4 4 4 2 5" xfId="5953"/>
    <cellStyle name="Normal 2 4 4 4 2 5 2" xfId="14099"/>
    <cellStyle name="Normal 2 4 4 4 2 5 2 2" xfId="30395"/>
    <cellStyle name="Normal 2 4 4 4 2 5 3" xfId="22249"/>
    <cellStyle name="Normal 2 4 4 4 2 6" xfId="8800"/>
    <cellStyle name="Normal 2 4 4 4 2 6 2" xfId="25096"/>
    <cellStyle name="Normal 2 4 4 4 2 7" xfId="16950"/>
    <cellStyle name="Normal 2 4 4 4 3" xfId="1015"/>
    <cellStyle name="Normal 2 4 4 4 3 2" xfId="2425"/>
    <cellStyle name="Normal 2 4 4 4 3 2 2" xfId="4938"/>
    <cellStyle name="Normal 2 4 4 4 3 2 2 2" xfId="13084"/>
    <cellStyle name="Normal 2 4 4 4 3 2 2 2 2" xfId="29380"/>
    <cellStyle name="Normal 2 4 4 4 3 2 2 3" xfId="21234"/>
    <cellStyle name="Normal 2 4 4 4 3 2 3" xfId="7724"/>
    <cellStyle name="Normal 2 4 4 4 3 2 3 2" xfId="15870"/>
    <cellStyle name="Normal 2 4 4 4 3 2 3 2 2" xfId="32166"/>
    <cellStyle name="Normal 2 4 4 4 3 2 3 3" xfId="24020"/>
    <cellStyle name="Normal 2 4 4 4 3 2 4" xfId="10571"/>
    <cellStyle name="Normal 2 4 4 4 3 2 4 2" xfId="26867"/>
    <cellStyle name="Normal 2 4 4 4 3 2 5" xfId="18721"/>
    <cellStyle name="Normal 2 4 4 4 3 3" xfId="3720"/>
    <cellStyle name="Normal 2 4 4 4 3 3 2" xfId="11866"/>
    <cellStyle name="Normal 2 4 4 4 3 3 2 2" xfId="28162"/>
    <cellStyle name="Normal 2 4 4 4 3 3 3" xfId="20016"/>
    <cellStyle name="Normal 2 4 4 4 3 4" xfId="6314"/>
    <cellStyle name="Normal 2 4 4 4 3 4 2" xfId="14460"/>
    <cellStyle name="Normal 2 4 4 4 3 4 2 2" xfId="30756"/>
    <cellStyle name="Normal 2 4 4 4 3 4 3" xfId="22610"/>
    <cellStyle name="Normal 2 4 4 4 3 5" xfId="9161"/>
    <cellStyle name="Normal 2 4 4 4 3 5 2" xfId="25457"/>
    <cellStyle name="Normal 2 4 4 4 3 6" xfId="17311"/>
    <cellStyle name="Normal 2 4 4 4 4" xfId="1720"/>
    <cellStyle name="Normal 2 4 4 4 4 2" xfId="4329"/>
    <cellStyle name="Normal 2 4 4 4 4 2 2" xfId="12475"/>
    <cellStyle name="Normal 2 4 4 4 4 2 2 2" xfId="28771"/>
    <cellStyle name="Normal 2 4 4 4 4 2 3" xfId="20625"/>
    <cellStyle name="Normal 2 4 4 4 4 3" xfId="7019"/>
    <cellStyle name="Normal 2 4 4 4 4 3 2" xfId="15165"/>
    <cellStyle name="Normal 2 4 4 4 4 3 2 2" xfId="31461"/>
    <cellStyle name="Normal 2 4 4 4 4 3 3" xfId="23315"/>
    <cellStyle name="Normal 2 4 4 4 4 4" xfId="9866"/>
    <cellStyle name="Normal 2 4 4 4 4 4 2" xfId="26162"/>
    <cellStyle name="Normal 2 4 4 4 4 5" xfId="18016"/>
    <cellStyle name="Normal 2 4 4 4 5" xfId="3111"/>
    <cellStyle name="Normal 2 4 4 4 5 2" xfId="11257"/>
    <cellStyle name="Normal 2 4 4 4 5 2 2" xfId="27553"/>
    <cellStyle name="Normal 2 4 4 4 5 3" xfId="19407"/>
    <cellStyle name="Normal 2 4 4 4 6" xfId="5609"/>
    <cellStyle name="Normal 2 4 4 4 6 2" xfId="13755"/>
    <cellStyle name="Normal 2 4 4 4 6 2 2" xfId="30051"/>
    <cellStyle name="Normal 2 4 4 4 6 3" xfId="21905"/>
    <cellStyle name="Normal 2 4 4 4 7" xfId="8456"/>
    <cellStyle name="Normal 2 4 4 4 7 2" xfId="24752"/>
    <cellStyle name="Normal 2 4 4 4 8" xfId="16606"/>
    <cellStyle name="Normal 2 4 4 5" xfId="399"/>
    <cellStyle name="Normal 2 4 4 5 2" xfId="1105"/>
    <cellStyle name="Normal 2 4 4 5 2 2" xfId="2515"/>
    <cellStyle name="Normal 2 4 4 5 2 2 2" xfId="5012"/>
    <cellStyle name="Normal 2 4 4 5 2 2 2 2" xfId="13158"/>
    <cellStyle name="Normal 2 4 4 5 2 2 2 2 2" xfId="29454"/>
    <cellStyle name="Normal 2 4 4 5 2 2 2 3" xfId="21308"/>
    <cellStyle name="Normal 2 4 4 5 2 2 3" xfId="7814"/>
    <cellStyle name="Normal 2 4 4 5 2 2 3 2" xfId="15960"/>
    <cellStyle name="Normal 2 4 4 5 2 2 3 2 2" xfId="32256"/>
    <cellStyle name="Normal 2 4 4 5 2 2 3 3" xfId="24110"/>
    <cellStyle name="Normal 2 4 4 5 2 2 4" xfId="10661"/>
    <cellStyle name="Normal 2 4 4 5 2 2 4 2" xfId="26957"/>
    <cellStyle name="Normal 2 4 4 5 2 2 5" xfId="18811"/>
    <cellStyle name="Normal 2 4 4 5 2 3" xfId="3794"/>
    <cellStyle name="Normal 2 4 4 5 2 3 2" xfId="11940"/>
    <cellStyle name="Normal 2 4 4 5 2 3 2 2" xfId="28236"/>
    <cellStyle name="Normal 2 4 4 5 2 3 3" xfId="20090"/>
    <cellStyle name="Normal 2 4 4 5 2 4" xfId="6404"/>
    <cellStyle name="Normal 2 4 4 5 2 4 2" xfId="14550"/>
    <cellStyle name="Normal 2 4 4 5 2 4 2 2" xfId="30846"/>
    <cellStyle name="Normal 2 4 4 5 2 4 3" xfId="22700"/>
    <cellStyle name="Normal 2 4 4 5 2 5" xfId="9251"/>
    <cellStyle name="Normal 2 4 4 5 2 5 2" xfId="25547"/>
    <cellStyle name="Normal 2 4 4 5 2 6" xfId="17401"/>
    <cellStyle name="Normal 2 4 4 5 3" xfId="1810"/>
    <cellStyle name="Normal 2 4 4 5 3 2" xfId="4403"/>
    <cellStyle name="Normal 2 4 4 5 3 2 2" xfId="12549"/>
    <cellStyle name="Normal 2 4 4 5 3 2 2 2" xfId="28845"/>
    <cellStyle name="Normal 2 4 4 5 3 2 3" xfId="20699"/>
    <cellStyle name="Normal 2 4 4 5 3 3" xfId="7109"/>
    <cellStyle name="Normal 2 4 4 5 3 3 2" xfId="15255"/>
    <cellStyle name="Normal 2 4 4 5 3 3 2 2" xfId="31551"/>
    <cellStyle name="Normal 2 4 4 5 3 3 3" xfId="23405"/>
    <cellStyle name="Normal 2 4 4 5 3 4" xfId="9956"/>
    <cellStyle name="Normal 2 4 4 5 3 4 2" xfId="26252"/>
    <cellStyle name="Normal 2 4 4 5 3 5" xfId="18106"/>
    <cellStyle name="Normal 2 4 4 5 4" xfId="3185"/>
    <cellStyle name="Normal 2 4 4 5 4 2" xfId="11331"/>
    <cellStyle name="Normal 2 4 4 5 4 2 2" xfId="27627"/>
    <cellStyle name="Normal 2 4 4 5 4 3" xfId="19481"/>
    <cellStyle name="Normal 2 4 4 5 5" xfId="5699"/>
    <cellStyle name="Normal 2 4 4 5 5 2" xfId="13845"/>
    <cellStyle name="Normal 2 4 4 5 5 2 2" xfId="30141"/>
    <cellStyle name="Normal 2 4 4 5 5 3" xfId="21995"/>
    <cellStyle name="Normal 2 4 4 5 6" xfId="8546"/>
    <cellStyle name="Normal 2 4 4 5 6 2" xfId="24842"/>
    <cellStyle name="Normal 2 4 4 5 7" xfId="16696"/>
    <cellStyle name="Normal 2 4 4 6" xfId="761"/>
    <cellStyle name="Normal 2 4 4 6 2" xfId="2171"/>
    <cellStyle name="Normal 2 4 4 6 2 2" xfId="4716"/>
    <cellStyle name="Normal 2 4 4 6 2 2 2" xfId="12862"/>
    <cellStyle name="Normal 2 4 4 6 2 2 2 2" xfId="29158"/>
    <cellStyle name="Normal 2 4 4 6 2 2 3" xfId="21012"/>
    <cellStyle name="Normal 2 4 4 6 2 3" xfId="7470"/>
    <cellStyle name="Normal 2 4 4 6 2 3 2" xfId="15616"/>
    <cellStyle name="Normal 2 4 4 6 2 3 2 2" xfId="31912"/>
    <cellStyle name="Normal 2 4 4 6 2 3 3" xfId="23766"/>
    <cellStyle name="Normal 2 4 4 6 2 4" xfId="10317"/>
    <cellStyle name="Normal 2 4 4 6 2 4 2" xfId="26613"/>
    <cellStyle name="Normal 2 4 4 6 2 5" xfId="18467"/>
    <cellStyle name="Normal 2 4 4 6 3" xfId="3498"/>
    <cellStyle name="Normal 2 4 4 6 3 2" xfId="11644"/>
    <cellStyle name="Normal 2 4 4 6 3 2 2" xfId="27940"/>
    <cellStyle name="Normal 2 4 4 6 3 3" xfId="19794"/>
    <cellStyle name="Normal 2 4 4 6 4" xfId="6060"/>
    <cellStyle name="Normal 2 4 4 6 4 2" xfId="14206"/>
    <cellStyle name="Normal 2 4 4 6 4 2 2" xfId="30502"/>
    <cellStyle name="Normal 2 4 4 6 4 3" xfId="22356"/>
    <cellStyle name="Normal 2 4 4 6 5" xfId="8907"/>
    <cellStyle name="Normal 2 4 4 6 5 2" xfId="25203"/>
    <cellStyle name="Normal 2 4 4 6 6" xfId="17057"/>
    <cellStyle name="Normal 2 4 4 7" xfId="1466"/>
    <cellStyle name="Normal 2 4 4 7 2" xfId="4107"/>
    <cellStyle name="Normal 2 4 4 7 2 2" xfId="12253"/>
    <cellStyle name="Normal 2 4 4 7 2 2 2" xfId="28549"/>
    <cellStyle name="Normal 2 4 4 7 2 3" xfId="20403"/>
    <cellStyle name="Normal 2 4 4 7 3" xfId="6765"/>
    <cellStyle name="Normal 2 4 4 7 3 2" xfId="14911"/>
    <cellStyle name="Normal 2 4 4 7 3 2 2" xfId="31207"/>
    <cellStyle name="Normal 2 4 4 7 3 3" xfId="23061"/>
    <cellStyle name="Normal 2 4 4 7 4" xfId="9612"/>
    <cellStyle name="Normal 2 4 4 7 4 2" xfId="25908"/>
    <cellStyle name="Normal 2 4 4 7 5" xfId="17762"/>
    <cellStyle name="Normal 2 4 4 8" xfId="2889"/>
    <cellStyle name="Normal 2 4 4 8 2" xfId="11035"/>
    <cellStyle name="Normal 2 4 4 8 2 2" xfId="27331"/>
    <cellStyle name="Normal 2 4 4 8 3" xfId="19185"/>
    <cellStyle name="Normal 2 4 4 9" xfId="5355"/>
    <cellStyle name="Normal 2 4 4 9 2" xfId="13501"/>
    <cellStyle name="Normal 2 4 4 9 2 2" xfId="29797"/>
    <cellStyle name="Normal 2 4 4 9 3" xfId="21651"/>
    <cellStyle name="Normal 2 4 5" xfId="101"/>
    <cellStyle name="Normal 2 4 5 2" xfId="445"/>
    <cellStyle name="Normal 2 4 5 2 2" xfId="1151"/>
    <cellStyle name="Normal 2 4 5 2 2 2" xfId="2561"/>
    <cellStyle name="Normal 2 4 5 2 2 2 2" xfId="5050"/>
    <cellStyle name="Normal 2 4 5 2 2 2 2 2" xfId="13196"/>
    <cellStyle name="Normal 2 4 5 2 2 2 2 2 2" xfId="29492"/>
    <cellStyle name="Normal 2 4 5 2 2 2 2 3" xfId="21346"/>
    <cellStyle name="Normal 2 4 5 2 2 2 3" xfId="7860"/>
    <cellStyle name="Normal 2 4 5 2 2 2 3 2" xfId="16006"/>
    <cellStyle name="Normal 2 4 5 2 2 2 3 2 2" xfId="32302"/>
    <cellStyle name="Normal 2 4 5 2 2 2 3 3" xfId="24156"/>
    <cellStyle name="Normal 2 4 5 2 2 2 4" xfId="10707"/>
    <cellStyle name="Normal 2 4 5 2 2 2 4 2" xfId="27003"/>
    <cellStyle name="Normal 2 4 5 2 2 2 5" xfId="18857"/>
    <cellStyle name="Normal 2 4 5 2 2 3" xfId="3832"/>
    <cellStyle name="Normal 2 4 5 2 2 3 2" xfId="11978"/>
    <cellStyle name="Normal 2 4 5 2 2 3 2 2" xfId="28274"/>
    <cellStyle name="Normal 2 4 5 2 2 3 3" xfId="20128"/>
    <cellStyle name="Normal 2 4 5 2 2 4" xfId="6450"/>
    <cellStyle name="Normal 2 4 5 2 2 4 2" xfId="14596"/>
    <cellStyle name="Normal 2 4 5 2 2 4 2 2" xfId="30892"/>
    <cellStyle name="Normal 2 4 5 2 2 4 3" xfId="22746"/>
    <cellStyle name="Normal 2 4 5 2 2 5" xfId="9297"/>
    <cellStyle name="Normal 2 4 5 2 2 5 2" xfId="25593"/>
    <cellStyle name="Normal 2 4 5 2 2 6" xfId="17447"/>
    <cellStyle name="Normal 2 4 5 2 3" xfId="1856"/>
    <cellStyle name="Normal 2 4 5 2 3 2" xfId="4441"/>
    <cellStyle name="Normal 2 4 5 2 3 2 2" xfId="12587"/>
    <cellStyle name="Normal 2 4 5 2 3 2 2 2" xfId="28883"/>
    <cellStyle name="Normal 2 4 5 2 3 2 3" xfId="20737"/>
    <cellStyle name="Normal 2 4 5 2 3 3" xfId="7155"/>
    <cellStyle name="Normal 2 4 5 2 3 3 2" xfId="15301"/>
    <cellStyle name="Normal 2 4 5 2 3 3 2 2" xfId="31597"/>
    <cellStyle name="Normal 2 4 5 2 3 3 3" xfId="23451"/>
    <cellStyle name="Normal 2 4 5 2 3 4" xfId="10002"/>
    <cellStyle name="Normal 2 4 5 2 3 4 2" xfId="26298"/>
    <cellStyle name="Normal 2 4 5 2 3 5" xfId="18152"/>
    <cellStyle name="Normal 2 4 5 2 4" xfId="3223"/>
    <cellStyle name="Normal 2 4 5 2 4 2" xfId="11369"/>
    <cellStyle name="Normal 2 4 5 2 4 2 2" xfId="27665"/>
    <cellStyle name="Normal 2 4 5 2 4 3" xfId="19519"/>
    <cellStyle name="Normal 2 4 5 2 5" xfId="5745"/>
    <cellStyle name="Normal 2 4 5 2 5 2" xfId="13891"/>
    <cellStyle name="Normal 2 4 5 2 5 2 2" xfId="30187"/>
    <cellStyle name="Normal 2 4 5 2 5 3" xfId="22041"/>
    <cellStyle name="Normal 2 4 5 2 6" xfId="8592"/>
    <cellStyle name="Normal 2 4 5 2 6 2" xfId="24888"/>
    <cellStyle name="Normal 2 4 5 2 7" xfId="16742"/>
    <cellStyle name="Normal 2 4 5 3" xfId="807"/>
    <cellStyle name="Normal 2 4 5 3 2" xfId="2217"/>
    <cellStyle name="Normal 2 4 5 3 2 2" xfId="4754"/>
    <cellStyle name="Normal 2 4 5 3 2 2 2" xfId="12900"/>
    <cellStyle name="Normal 2 4 5 3 2 2 2 2" xfId="29196"/>
    <cellStyle name="Normal 2 4 5 3 2 2 3" xfId="21050"/>
    <cellStyle name="Normal 2 4 5 3 2 3" xfId="7516"/>
    <cellStyle name="Normal 2 4 5 3 2 3 2" xfId="15662"/>
    <cellStyle name="Normal 2 4 5 3 2 3 2 2" xfId="31958"/>
    <cellStyle name="Normal 2 4 5 3 2 3 3" xfId="23812"/>
    <cellStyle name="Normal 2 4 5 3 2 4" xfId="10363"/>
    <cellStyle name="Normal 2 4 5 3 2 4 2" xfId="26659"/>
    <cellStyle name="Normal 2 4 5 3 2 5" xfId="18513"/>
    <cellStyle name="Normal 2 4 5 3 3" xfId="3536"/>
    <cellStyle name="Normal 2 4 5 3 3 2" xfId="11682"/>
    <cellStyle name="Normal 2 4 5 3 3 2 2" xfId="27978"/>
    <cellStyle name="Normal 2 4 5 3 3 3" xfId="19832"/>
    <cellStyle name="Normal 2 4 5 3 4" xfId="6106"/>
    <cellStyle name="Normal 2 4 5 3 4 2" xfId="14252"/>
    <cellStyle name="Normal 2 4 5 3 4 2 2" xfId="30548"/>
    <cellStyle name="Normal 2 4 5 3 4 3" xfId="22402"/>
    <cellStyle name="Normal 2 4 5 3 5" xfId="8953"/>
    <cellStyle name="Normal 2 4 5 3 5 2" xfId="25249"/>
    <cellStyle name="Normal 2 4 5 3 6" xfId="17103"/>
    <cellStyle name="Normal 2 4 5 4" xfId="1512"/>
    <cellStyle name="Normal 2 4 5 4 2" xfId="4145"/>
    <cellStyle name="Normal 2 4 5 4 2 2" xfId="12291"/>
    <cellStyle name="Normal 2 4 5 4 2 2 2" xfId="28587"/>
    <cellStyle name="Normal 2 4 5 4 2 3" xfId="20441"/>
    <cellStyle name="Normal 2 4 5 4 3" xfId="6811"/>
    <cellStyle name="Normal 2 4 5 4 3 2" xfId="14957"/>
    <cellStyle name="Normal 2 4 5 4 3 2 2" xfId="31253"/>
    <cellStyle name="Normal 2 4 5 4 3 3" xfId="23107"/>
    <cellStyle name="Normal 2 4 5 4 4" xfId="9658"/>
    <cellStyle name="Normal 2 4 5 4 4 2" xfId="25954"/>
    <cellStyle name="Normal 2 4 5 4 5" xfId="17808"/>
    <cellStyle name="Normal 2 4 5 5" xfId="2927"/>
    <cellStyle name="Normal 2 4 5 5 2" xfId="11073"/>
    <cellStyle name="Normal 2 4 5 5 2 2" xfId="27369"/>
    <cellStyle name="Normal 2 4 5 5 3" xfId="19223"/>
    <cellStyle name="Normal 2 4 5 6" xfId="5401"/>
    <cellStyle name="Normal 2 4 5 6 2" xfId="13547"/>
    <cellStyle name="Normal 2 4 5 6 2 2" xfId="29843"/>
    <cellStyle name="Normal 2 4 5 6 3" xfId="21697"/>
    <cellStyle name="Normal 2 4 5 7" xfId="8248"/>
    <cellStyle name="Normal 2 4 5 7 2" xfId="24544"/>
    <cellStyle name="Normal 2 4 5 8" xfId="16398"/>
    <cellStyle name="Normal 2 4 6" xfId="190"/>
    <cellStyle name="Normal 2 4 6 2" xfId="534"/>
    <cellStyle name="Normal 2 4 6 2 2" xfId="1240"/>
    <cellStyle name="Normal 2 4 6 2 2 2" xfId="2650"/>
    <cellStyle name="Normal 2 4 6 2 2 2 2" xfId="5124"/>
    <cellStyle name="Normal 2 4 6 2 2 2 2 2" xfId="13270"/>
    <cellStyle name="Normal 2 4 6 2 2 2 2 2 2" xfId="29566"/>
    <cellStyle name="Normal 2 4 6 2 2 2 2 3" xfId="21420"/>
    <cellStyle name="Normal 2 4 6 2 2 2 3" xfId="7949"/>
    <cellStyle name="Normal 2 4 6 2 2 2 3 2" xfId="16095"/>
    <cellStyle name="Normal 2 4 6 2 2 2 3 2 2" xfId="32391"/>
    <cellStyle name="Normal 2 4 6 2 2 2 3 3" xfId="24245"/>
    <cellStyle name="Normal 2 4 6 2 2 2 4" xfId="10796"/>
    <cellStyle name="Normal 2 4 6 2 2 2 4 2" xfId="27092"/>
    <cellStyle name="Normal 2 4 6 2 2 2 5" xfId="18946"/>
    <cellStyle name="Normal 2 4 6 2 2 3" xfId="3906"/>
    <cellStyle name="Normal 2 4 6 2 2 3 2" xfId="12052"/>
    <cellStyle name="Normal 2 4 6 2 2 3 2 2" xfId="28348"/>
    <cellStyle name="Normal 2 4 6 2 2 3 3" xfId="20202"/>
    <cellStyle name="Normal 2 4 6 2 2 4" xfId="6539"/>
    <cellStyle name="Normal 2 4 6 2 2 4 2" xfId="14685"/>
    <cellStyle name="Normal 2 4 6 2 2 4 2 2" xfId="30981"/>
    <cellStyle name="Normal 2 4 6 2 2 4 3" xfId="22835"/>
    <cellStyle name="Normal 2 4 6 2 2 5" xfId="9386"/>
    <cellStyle name="Normal 2 4 6 2 2 5 2" xfId="25682"/>
    <cellStyle name="Normal 2 4 6 2 2 6" xfId="17536"/>
    <cellStyle name="Normal 2 4 6 2 3" xfId="1945"/>
    <cellStyle name="Normal 2 4 6 2 3 2" xfId="4515"/>
    <cellStyle name="Normal 2 4 6 2 3 2 2" xfId="12661"/>
    <cellStyle name="Normal 2 4 6 2 3 2 2 2" xfId="28957"/>
    <cellStyle name="Normal 2 4 6 2 3 2 3" xfId="20811"/>
    <cellStyle name="Normal 2 4 6 2 3 3" xfId="7244"/>
    <cellStyle name="Normal 2 4 6 2 3 3 2" xfId="15390"/>
    <cellStyle name="Normal 2 4 6 2 3 3 2 2" xfId="31686"/>
    <cellStyle name="Normal 2 4 6 2 3 3 3" xfId="23540"/>
    <cellStyle name="Normal 2 4 6 2 3 4" xfId="10091"/>
    <cellStyle name="Normal 2 4 6 2 3 4 2" xfId="26387"/>
    <cellStyle name="Normal 2 4 6 2 3 5" xfId="18241"/>
    <cellStyle name="Normal 2 4 6 2 4" xfId="3297"/>
    <cellStyle name="Normal 2 4 6 2 4 2" xfId="11443"/>
    <cellStyle name="Normal 2 4 6 2 4 2 2" xfId="27739"/>
    <cellStyle name="Normal 2 4 6 2 4 3" xfId="19593"/>
    <cellStyle name="Normal 2 4 6 2 5" xfId="5834"/>
    <cellStyle name="Normal 2 4 6 2 5 2" xfId="13980"/>
    <cellStyle name="Normal 2 4 6 2 5 2 2" xfId="30276"/>
    <cellStyle name="Normal 2 4 6 2 5 3" xfId="22130"/>
    <cellStyle name="Normal 2 4 6 2 6" xfId="8681"/>
    <cellStyle name="Normal 2 4 6 2 6 2" xfId="24977"/>
    <cellStyle name="Normal 2 4 6 2 7" xfId="16831"/>
    <cellStyle name="Normal 2 4 6 3" xfId="896"/>
    <cellStyle name="Normal 2 4 6 3 2" xfId="2306"/>
    <cellStyle name="Normal 2 4 6 3 2 2" xfId="4828"/>
    <cellStyle name="Normal 2 4 6 3 2 2 2" xfId="12974"/>
    <cellStyle name="Normal 2 4 6 3 2 2 2 2" xfId="29270"/>
    <cellStyle name="Normal 2 4 6 3 2 2 3" xfId="21124"/>
    <cellStyle name="Normal 2 4 6 3 2 3" xfId="7605"/>
    <cellStyle name="Normal 2 4 6 3 2 3 2" xfId="15751"/>
    <cellStyle name="Normal 2 4 6 3 2 3 2 2" xfId="32047"/>
    <cellStyle name="Normal 2 4 6 3 2 3 3" xfId="23901"/>
    <cellStyle name="Normal 2 4 6 3 2 4" xfId="10452"/>
    <cellStyle name="Normal 2 4 6 3 2 4 2" xfId="26748"/>
    <cellStyle name="Normal 2 4 6 3 2 5" xfId="18602"/>
    <cellStyle name="Normal 2 4 6 3 3" xfId="3610"/>
    <cellStyle name="Normal 2 4 6 3 3 2" xfId="11756"/>
    <cellStyle name="Normal 2 4 6 3 3 2 2" xfId="28052"/>
    <cellStyle name="Normal 2 4 6 3 3 3" xfId="19906"/>
    <cellStyle name="Normal 2 4 6 3 4" xfId="6195"/>
    <cellStyle name="Normal 2 4 6 3 4 2" xfId="14341"/>
    <cellStyle name="Normal 2 4 6 3 4 2 2" xfId="30637"/>
    <cellStyle name="Normal 2 4 6 3 4 3" xfId="22491"/>
    <cellStyle name="Normal 2 4 6 3 5" xfId="9042"/>
    <cellStyle name="Normal 2 4 6 3 5 2" xfId="25338"/>
    <cellStyle name="Normal 2 4 6 3 6" xfId="17192"/>
    <cellStyle name="Normal 2 4 6 4" xfId="1601"/>
    <cellStyle name="Normal 2 4 6 4 2" xfId="4219"/>
    <cellStyle name="Normal 2 4 6 4 2 2" xfId="12365"/>
    <cellStyle name="Normal 2 4 6 4 2 2 2" xfId="28661"/>
    <cellStyle name="Normal 2 4 6 4 2 3" xfId="20515"/>
    <cellStyle name="Normal 2 4 6 4 3" xfId="6900"/>
    <cellStyle name="Normal 2 4 6 4 3 2" xfId="15046"/>
    <cellStyle name="Normal 2 4 6 4 3 2 2" xfId="31342"/>
    <cellStyle name="Normal 2 4 6 4 3 3" xfId="23196"/>
    <cellStyle name="Normal 2 4 6 4 4" xfId="9747"/>
    <cellStyle name="Normal 2 4 6 4 4 2" xfId="26043"/>
    <cellStyle name="Normal 2 4 6 4 5" xfId="17897"/>
    <cellStyle name="Normal 2 4 6 5" xfId="3001"/>
    <cellStyle name="Normal 2 4 6 5 2" xfId="11147"/>
    <cellStyle name="Normal 2 4 6 5 2 2" xfId="27443"/>
    <cellStyle name="Normal 2 4 6 5 3" xfId="19297"/>
    <cellStyle name="Normal 2 4 6 6" xfId="5490"/>
    <cellStyle name="Normal 2 4 6 6 2" xfId="13636"/>
    <cellStyle name="Normal 2 4 6 6 2 2" xfId="29932"/>
    <cellStyle name="Normal 2 4 6 6 3" xfId="21786"/>
    <cellStyle name="Normal 2 4 6 7" xfId="8337"/>
    <cellStyle name="Normal 2 4 6 7 2" xfId="24633"/>
    <cellStyle name="Normal 2 4 6 8" xfId="16487"/>
    <cellStyle name="Normal 2 4 7" xfId="265"/>
    <cellStyle name="Normal 2 4 7 2" xfId="609"/>
    <cellStyle name="Normal 2 4 7 2 2" xfId="1315"/>
    <cellStyle name="Normal 2 4 7 2 2 2" xfId="2725"/>
    <cellStyle name="Normal 2 4 7 2 2 2 2" xfId="5198"/>
    <cellStyle name="Normal 2 4 7 2 2 2 2 2" xfId="13344"/>
    <cellStyle name="Normal 2 4 7 2 2 2 2 2 2" xfId="29640"/>
    <cellStyle name="Normal 2 4 7 2 2 2 2 3" xfId="21494"/>
    <cellStyle name="Normal 2 4 7 2 2 2 3" xfId="8024"/>
    <cellStyle name="Normal 2 4 7 2 2 2 3 2" xfId="16170"/>
    <cellStyle name="Normal 2 4 7 2 2 2 3 2 2" xfId="32466"/>
    <cellStyle name="Normal 2 4 7 2 2 2 3 3" xfId="24320"/>
    <cellStyle name="Normal 2 4 7 2 2 2 4" xfId="10871"/>
    <cellStyle name="Normal 2 4 7 2 2 2 4 2" xfId="27167"/>
    <cellStyle name="Normal 2 4 7 2 2 2 5" xfId="19021"/>
    <cellStyle name="Normal 2 4 7 2 2 3" xfId="3980"/>
    <cellStyle name="Normal 2 4 7 2 2 3 2" xfId="12126"/>
    <cellStyle name="Normal 2 4 7 2 2 3 2 2" xfId="28422"/>
    <cellStyle name="Normal 2 4 7 2 2 3 3" xfId="20276"/>
    <cellStyle name="Normal 2 4 7 2 2 4" xfId="6614"/>
    <cellStyle name="Normal 2 4 7 2 2 4 2" xfId="14760"/>
    <cellStyle name="Normal 2 4 7 2 2 4 2 2" xfId="31056"/>
    <cellStyle name="Normal 2 4 7 2 2 4 3" xfId="22910"/>
    <cellStyle name="Normal 2 4 7 2 2 5" xfId="9461"/>
    <cellStyle name="Normal 2 4 7 2 2 5 2" xfId="25757"/>
    <cellStyle name="Normal 2 4 7 2 2 6" xfId="17611"/>
    <cellStyle name="Normal 2 4 7 2 3" xfId="2020"/>
    <cellStyle name="Normal 2 4 7 2 3 2" xfId="4589"/>
    <cellStyle name="Normal 2 4 7 2 3 2 2" xfId="12735"/>
    <cellStyle name="Normal 2 4 7 2 3 2 2 2" xfId="29031"/>
    <cellStyle name="Normal 2 4 7 2 3 2 3" xfId="20885"/>
    <cellStyle name="Normal 2 4 7 2 3 3" xfId="7319"/>
    <cellStyle name="Normal 2 4 7 2 3 3 2" xfId="15465"/>
    <cellStyle name="Normal 2 4 7 2 3 3 2 2" xfId="31761"/>
    <cellStyle name="Normal 2 4 7 2 3 3 3" xfId="23615"/>
    <cellStyle name="Normal 2 4 7 2 3 4" xfId="10166"/>
    <cellStyle name="Normal 2 4 7 2 3 4 2" xfId="26462"/>
    <cellStyle name="Normal 2 4 7 2 3 5" xfId="18316"/>
    <cellStyle name="Normal 2 4 7 2 4" xfId="3371"/>
    <cellStyle name="Normal 2 4 7 2 4 2" xfId="11517"/>
    <cellStyle name="Normal 2 4 7 2 4 2 2" xfId="27813"/>
    <cellStyle name="Normal 2 4 7 2 4 3" xfId="19667"/>
    <cellStyle name="Normal 2 4 7 2 5" xfId="5909"/>
    <cellStyle name="Normal 2 4 7 2 5 2" xfId="14055"/>
    <cellStyle name="Normal 2 4 7 2 5 2 2" xfId="30351"/>
    <cellStyle name="Normal 2 4 7 2 5 3" xfId="22205"/>
    <cellStyle name="Normal 2 4 7 2 6" xfId="8756"/>
    <cellStyle name="Normal 2 4 7 2 6 2" xfId="25052"/>
    <cellStyle name="Normal 2 4 7 2 7" xfId="16906"/>
    <cellStyle name="Normal 2 4 7 3" xfId="971"/>
    <cellStyle name="Normal 2 4 7 3 2" xfId="2381"/>
    <cellStyle name="Normal 2 4 7 3 2 2" xfId="4902"/>
    <cellStyle name="Normal 2 4 7 3 2 2 2" xfId="13048"/>
    <cellStyle name="Normal 2 4 7 3 2 2 2 2" xfId="29344"/>
    <cellStyle name="Normal 2 4 7 3 2 2 3" xfId="21198"/>
    <cellStyle name="Normal 2 4 7 3 2 3" xfId="7680"/>
    <cellStyle name="Normal 2 4 7 3 2 3 2" xfId="15826"/>
    <cellStyle name="Normal 2 4 7 3 2 3 2 2" xfId="32122"/>
    <cellStyle name="Normal 2 4 7 3 2 3 3" xfId="23976"/>
    <cellStyle name="Normal 2 4 7 3 2 4" xfId="10527"/>
    <cellStyle name="Normal 2 4 7 3 2 4 2" xfId="26823"/>
    <cellStyle name="Normal 2 4 7 3 2 5" xfId="18677"/>
    <cellStyle name="Normal 2 4 7 3 3" xfId="3684"/>
    <cellStyle name="Normal 2 4 7 3 3 2" xfId="11830"/>
    <cellStyle name="Normal 2 4 7 3 3 2 2" xfId="28126"/>
    <cellStyle name="Normal 2 4 7 3 3 3" xfId="19980"/>
    <cellStyle name="Normal 2 4 7 3 4" xfId="6270"/>
    <cellStyle name="Normal 2 4 7 3 4 2" xfId="14416"/>
    <cellStyle name="Normal 2 4 7 3 4 2 2" xfId="30712"/>
    <cellStyle name="Normal 2 4 7 3 4 3" xfId="22566"/>
    <cellStyle name="Normal 2 4 7 3 5" xfId="9117"/>
    <cellStyle name="Normal 2 4 7 3 5 2" xfId="25413"/>
    <cellStyle name="Normal 2 4 7 3 6" xfId="17267"/>
    <cellStyle name="Normal 2 4 7 4" xfId="1676"/>
    <cellStyle name="Normal 2 4 7 4 2" xfId="4293"/>
    <cellStyle name="Normal 2 4 7 4 2 2" xfId="12439"/>
    <cellStyle name="Normal 2 4 7 4 2 2 2" xfId="28735"/>
    <cellStyle name="Normal 2 4 7 4 2 3" xfId="20589"/>
    <cellStyle name="Normal 2 4 7 4 3" xfId="6975"/>
    <cellStyle name="Normal 2 4 7 4 3 2" xfId="15121"/>
    <cellStyle name="Normal 2 4 7 4 3 2 2" xfId="31417"/>
    <cellStyle name="Normal 2 4 7 4 3 3" xfId="23271"/>
    <cellStyle name="Normal 2 4 7 4 4" xfId="9822"/>
    <cellStyle name="Normal 2 4 7 4 4 2" xfId="26118"/>
    <cellStyle name="Normal 2 4 7 4 5" xfId="17972"/>
    <cellStyle name="Normal 2 4 7 5" xfId="3075"/>
    <cellStyle name="Normal 2 4 7 5 2" xfId="11221"/>
    <cellStyle name="Normal 2 4 7 5 2 2" xfId="27517"/>
    <cellStyle name="Normal 2 4 7 5 3" xfId="19371"/>
    <cellStyle name="Normal 2 4 7 6" xfId="5565"/>
    <cellStyle name="Normal 2 4 7 6 2" xfId="13711"/>
    <cellStyle name="Normal 2 4 7 6 2 2" xfId="30007"/>
    <cellStyle name="Normal 2 4 7 6 3" xfId="21861"/>
    <cellStyle name="Normal 2 4 7 7" xfId="8412"/>
    <cellStyle name="Normal 2 4 7 7 2" xfId="24708"/>
    <cellStyle name="Normal 2 4 7 8" xfId="16562"/>
    <cellStyle name="Normal 2 4 8" xfId="355"/>
    <cellStyle name="Normal 2 4 8 2" xfId="1061"/>
    <cellStyle name="Normal 2 4 8 2 2" xfId="2471"/>
    <cellStyle name="Normal 2 4 8 2 2 2" xfId="4976"/>
    <cellStyle name="Normal 2 4 8 2 2 2 2" xfId="13122"/>
    <cellStyle name="Normal 2 4 8 2 2 2 2 2" xfId="29418"/>
    <cellStyle name="Normal 2 4 8 2 2 2 3" xfId="21272"/>
    <cellStyle name="Normal 2 4 8 2 2 3" xfId="7770"/>
    <cellStyle name="Normal 2 4 8 2 2 3 2" xfId="15916"/>
    <cellStyle name="Normal 2 4 8 2 2 3 2 2" xfId="32212"/>
    <cellStyle name="Normal 2 4 8 2 2 3 3" xfId="24066"/>
    <cellStyle name="Normal 2 4 8 2 2 4" xfId="10617"/>
    <cellStyle name="Normal 2 4 8 2 2 4 2" xfId="26913"/>
    <cellStyle name="Normal 2 4 8 2 2 5" xfId="18767"/>
    <cellStyle name="Normal 2 4 8 2 3" xfId="3758"/>
    <cellStyle name="Normal 2 4 8 2 3 2" xfId="11904"/>
    <cellStyle name="Normal 2 4 8 2 3 2 2" xfId="28200"/>
    <cellStyle name="Normal 2 4 8 2 3 3" xfId="20054"/>
    <cellStyle name="Normal 2 4 8 2 4" xfId="6360"/>
    <cellStyle name="Normal 2 4 8 2 4 2" xfId="14506"/>
    <cellStyle name="Normal 2 4 8 2 4 2 2" xfId="30802"/>
    <cellStyle name="Normal 2 4 8 2 4 3" xfId="22656"/>
    <cellStyle name="Normal 2 4 8 2 5" xfId="9207"/>
    <cellStyle name="Normal 2 4 8 2 5 2" xfId="25503"/>
    <cellStyle name="Normal 2 4 8 2 6" xfId="17357"/>
    <cellStyle name="Normal 2 4 8 3" xfId="1766"/>
    <cellStyle name="Normal 2 4 8 3 2" xfId="4367"/>
    <cellStyle name="Normal 2 4 8 3 2 2" xfId="12513"/>
    <cellStyle name="Normal 2 4 8 3 2 2 2" xfId="28809"/>
    <cellStyle name="Normal 2 4 8 3 2 3" xfId="20663"/>
    <cellStyle name="Normal 2 4 8 3 3" xfId="7065"/>
    <cellStyle name="Normal 2 4 8 3 3 2" xfId="15211"/>
    <cellStyle name="Normal 2 4 8 3 3 2 2" xfId="31507"/>
    <cellStyle name="Normal 2 4 8 3 3 3" xfId="23361"/>
    <cellStyle name="Normal 2 4 8 3 4" xfId="9912"/>
    <cellStyle name="Normal 2 4 8 3 4 2" xfId="26208"/>
    <cellStyle name="Normal 2 4 8 3 5" xfId="18062"/>
    <cellStyle name="Normal 2 4 8 4" xfId="3149"/>
    <cellStyle name="Normal 2 4 8 4 2" xfId="11295"/>
    <cellStyle name="Normal 2 4 8 4 2 2" xfId="27591"/>
    <cellStyle name="Normal 2 4 8 4 3" xfId="19445"/>
    <cellStyle name="Normal 2 4 8 5" xfId="5655"/>
    <cellStyle name="Normal 2 4 8 5 2" xfId="13801"/>
    <cellStyle name="Normal 2 4 8 5 2 2" xfId="30097"/>
    <cellStyle name="Normal 2 4 8 5 3" xfId="21951"/>
    <cellStyle name="Normal 2 4 8 6" xfId="8502"/>
    <cellStyle name="Normal 2 4 8 6 2" xfId="24798"/>
    <cellStyle name="Normal 2 4 8 7" xfId="16652"/>
    <cellStyle name="Normal 2 4 9" xfId="717"/>
    <cellStyle name="Normal 2 4 9 2" xfId="2127"/>
    <cellStyle name="Normal 2 4 9 2 2" xfId="4680"/>
    <cellStyle name="Normal 2 4 9 2 2 2" xfId="12826"/>
    <cellStyle name="Normal 2 4 9 2 2 2 2" xfId="29122"/>
    <cellStyle name="Normal 2 4 9 2 2 3" xfId="20976"/>
    <cellStyle name="Normal 2 4 9 2 3" xfId="7426"/>
    <cellStyle name="Normal 2 4 9 2 3 2" xfId="15572"/>
    <cellStyle name="Normal 2 4 9 2 3 2 2" xfId="31868"/>
    <cellStyle name="Normal 2 4 9 2 3 3" xfId="23722"/>
    <cellStyle name="Normal 2 4 9 2 4" xfId="10273"/>
    <cellStyle name="Normal 2 4 9 2 4 2" xfId="26569"/>
    <cellStyle name="Normal 2 4 9 2 5" xfId="18423"/>
    <cellStyle name="Normal 2 4 9 3" xfId="3462"/>
    <cellStyle name="Normal 2 4 9 3 2" xfId="11608"/>
    <cellStyle name="Normal 2 4 9 3 2 2" xfId="27904"/>
    <cellStyle name="Normal 2 4 9 3 3" xfId="19758"/>
    <cellStyle name="Normal 2 4 9 4" xfId="6016"/>
    <cellStyle name="Normal 2 4 9 4 2" xfId="14162"/>
    <cellStyle name="Normal 2 4 9 4 2 2" xfId="30458"/>
    <cellStyle name="Normal 2 4 9 4 3" xfId="22312"/>
    <cellStyle name="Normal 2 4 9 5" xfId="8863"/>
    <cellStyle name="Normal 2 4 9 5 2" xfId="25159"/>
    <cellStyle name="Normal 2 4 9 6" xfId="17013"/>
    <cellStyle name="Normal 2 5" xfId="11"/>
    <cellStyle name="Normal 2 6" xfId="18"/>
    <cellStyle name="Normal 2 6 10" xfId="2859"/>
    <cellStyle name="Normal 2 6 10 2" xfId="11005"/>
    <cellStyle name="Normal 2 6 10 2 2" xfId="27301"/>
    <cellStyle name="Normal 2 6 10 3" xfId="19155"/>
    <cellStyle name="Normal 2 6 11" xfId="5318"/>
    <cellStyle name="Normal 2 6 11 2" xfId="13464"/>
    <cellStyle name="Normal 2 6 11 2 2" xfId="29760"/>
    <cellStyle name="Normal 2 6 11 3" xfId="21614"/>
    <cellStyle name="Normal 2 6 12" xfId="8165"/>
    <cellStyle name="Normal 2 6 12 2" xfId="24461"/>
    <cellStyle name="Normal 2 6 13" xfId="16315"/>
    <cellStyle name="Normal 2 6 2" xfId="40"/>
    <cellStyle name="Normal 2 6 2 10" xfId="5340"/>
    <cellStyle name="Normal 2 6 2 10 2" xfId="13486"/>
    <cellStyle name="Normal 2 6 2 10 2 2" xfId="29782"/>
    <cellStyle name="Normal 2 6 2 10 3" xfId="21636"/>
    <cellStyle name="Normal 2 6 2 11" xfId="8187"/>
    <cellStyle name="Normal 2 6 2 11 2" xfId="24483"/>
    <cellStyle name="Normal 2 6 2 12" xfId="16337"/>
    <cellStyle name="Normal 2 6 2 2" xfId="84"/>
    <cellStyle name="Normal 2 6 2 2 10" xfId="8231"/>
    <cellStyle name="Normal 2 6 2 2 10 2" xfId="24527"/>
    <cellStyle name="Normal 2 6 2 2 11" xfId="16381"/>
    <cellStyle name="Normal 2 6 2 2 2" xfId="174"/>
    <cellStyle name="Normal 2 6 2 2 2 2" xfId="518"/>
    <cellStyle name="Normal 2 6 2 2 2 2 2" xfId="1224"/>
    <cellStyle name="Normal 2 6 2 2 2 2 2 2" xfId="2634"/>
    <cellStyle name="Normal 2 6 2 2 2 2 2 2 2" xfId="5110"/>
    <cellStyle name="Normal 2 6 2 2 2 2 2 2 2 2" xfId="13256"/>
    <cellStyle name="Normal 2 6 2 2 2 2 2 2 2 2 2" xfId="29552"/>
    <cellStyle name="Normal 2 6 2 2 2 2 2 2 2 3" xfId="21406"/>
    <cellStyle name="Normal 2 6 2 2 2 2 2 2 3" xfId="7933"/>
    <cellStyle name="Normal 2 6 2 2 2 2 2 2 3 2" xfId="16079"/>
    <cellStyle name="Normal 2 6 2 2 2 2 2 2 3 2 2" xfId="32375"/>
    <cellStyle name="Normal 2 6 2 2 2 2 2 2 3 3" xfId="24229"/>
    <cellStyle name="Normal 2 6 2 2 2 2 2 2 4" xfId="10780"/>
    <cellStyle name="Normal 2 6 2 2 2 2 2 2 4 2" xfId="27076"/>
    <cellStyle name="Normal 2 6 2 2 2 2 2 2 5" xfId="18930"/>
    <cellStyle name="Normal 2 6 2 2 2 2 2 3" xfId="3892"/>
    <cellStyle name="Normal 2 6 2 2 2 2 2 3 2" xfId="12038"/>
    <cellStyle name="Normal 2 6 2 2 2 2 2 3 2 2" xfId="28334"/>
    <cellStyle name="Normal 2 6 2 2 2 2 2 3 3" xfId="20188"/>
    <cellStyle name="Normal 2 6 2 2 2 2 2 4" xfId="6523"/>
    <cellStyle name="Normal 2 6 2 2 2 2 2 4 2" xfId="14669"/>
    <cellStyle name="Normal 2 6 2 2 2 2 2 4 2 2" xfId="30965"/>
    <cellStyle name="Normal 2 6 2 2 2 2 2 4 3" xfId="22819"/>
    <cellStyle name="Normal 2 6 2 2 2 2 2 5" xfId="9370"/>
    <cellStyle name="Normal 2 6 2 2 2 2 2 5 2" xfId="25666"/>
    <cellStyle name="Normal 2 6 2 2 2 2 2 6" xfId="17520"/>
    <cellStyle name="Normal 2 6 2 2 2 2 3" xfId="1929"/>
    <cellStyle name="Normal 2 6 2 2 2 2 3 2" xfId="4501"/>
    <cellStyle name="Normal 2 6 2 2 2 2 3 2 2" xfId="12647"/>
    <cellStyle name="Normal 2 6 2 2 2 2 3 2 2 2" xfId="28943"/>
    <cellStyle name="Normal 2 6 2 2 2 2 3 2 3" xfId="20797"/>
    <cellStyle name="Normal 2 6 2 2 2 2 3 3" xfId="7228"/>
    <cellStyle name="Normal 2 6 2 2 2 2 3 3 2" xfId="15374"/>
    <cellStyle name="Normal 2 6 2 2 2 2 3 3 2 2" xfId="31670"/>
    <cellStyle name="Normal 2 6 2 2 2 2 3 3 3" xfId="23524"/>
    <cellStyle name="Normal 2 6 2 2 2 2 3 4" xfId="10075"/>
    <cellStyle name="Normal 2 6 2 2 2 2 3 4 2" xfId="26371"/>
    <cellStyle name="Normal 2 6 2 2 2 2 3 5" xfId="18225"/>
    <cellStyle name="Normal 2 6 2 2 2 2 4" xfId="3283"/>
    <cellStyle name="Normal 2 6 2 2 2 2 4 2" xfId="11429"/>
    <cellStyle name="Normal 2 6 2 2 2 2 4 2 2" xfId="27725"/>
    <cellStyle name="Normal 2 6 2 2 2 2 4 3" xfId="19579"/>
    <cellStyle name="Normal 2 6 2 2 2 2 5" xfId="5818"/>
    <cellStyle name="Normal 2 6 2 2 2 2 5 2" xfId="13964"/>
    <cellStyle name="Normal 2 6 2 2 2 2 5 2 2" xfId="30260"/>
    <cellStyle name="Normal 2 6 2 2 2 2 5 3" xfId="22114"/>
    <cellStyle name="Normal 2 6 2 2 2 2 6" xfId="8665"/>
    <cellStyle name="Normal 2 6 2 2 2 2 6 2" xfId="24961"/>
    <cellStyle name="Normal 2 6 2 2 2 2 7" xfId="16815"/>
    <cellStyle name="Normal 2 6 2 2 2 3" xfId="880"/>
    <cellStyle name="Normal 2 6 2 2 2 3 2" xfId="2290"/>
    <cellStyle name="Normal 2 6 2 2 2 3 2 2" xfId="4814"/>
    <cellStyle name="Normal 2 6 2 2 2 3 2 2 2" xfId="12960"/>
    <cellStyle name="Normal 2 6 2 2 2 3 2 2 2 2" xfId="29256"/>
    <cellStyle name="Normal 2 6 2 2 2 3 2 2 3" xfId="21110"/>
    <cellStyle name="Normal 2 6 2 2 2 3 2 3" xfId="7589"/>
    <cellStyle name="Normal 2 6 2 2 2 3 2 3 2" xfId="15735"/>
    <cellStyle name="Normal 2 6 2 2 2 3 2 3 2 2" xfId="32031"/>
    <cellStyle name="Normal 2 6 2 2 2 3 2 3 3" xfId="23885"/>
    <cellStyle name="Normal 2 6 2 2 2 3 2 4" xfId="10436"/>
    <cellStyle name="Normal 2 6 2 2 2 3 2 4 2" xfId="26732"/>
    <cellStyle name="Normal 2 6 2 2 2 3 2 5" xfId="18586"/>
    <cellStyle name="Normal 2 6 2 2 2 3 3" xfId="3596"/>
    <cellStyle name="Normal 2 6 2 2 2 3 3 2" xfId="11742"/>
    <cellStyle name="Normal 2 6 2 2 2 3 3 2 2" xfId="28038"/>
    <cellStyle name="Normal 2 6 2 2 2 3 3 3" xfId="19892"/>
    <cellStyle name="Normal 2 6 2 2 2 3 4" xfId="6179"/>
    <cellStyle name="Normal 2 6 2 2 2 3 4 2" xfId="14325"/>
    <cellStyle name="Normal 2 6 2 2 2 3 4 2 2" xfId="30621"/>
    <cellStyle name="Normal 2 6 2 2 2 3 4 3" xfId="22475"/>
    <cellStyle name="Normal 2 6 2 2 2 3 5" xfId="9026"/>
    <cellStyle name="Normal 2 6 2 2 2 3 5 2" xfId="25322"/>
    <cellStyle name="Normal 2 6 2 2 2 3 6" xfId="17176"/>
    <cellStyle name="Normal 2 6 2 2 2 4" xfId="1585"/>
    <cellStyle name="Normal 2 6 2 2 2 4 2" xfId="4205"/>
    <cellStyle name="Normal 2 6 2 2 2 4 2 2" xfId="12351"/>
    <cellStyle name="Normal 2 6 2 2 2 4 2 2 2" xfId="28647"/>
    <cellStyle name="Normal 2 6 2 2 2 4 2 3" xfId="20501"/>
    <cellStyle name="Normal 2 6 2 2 2 4 3" xfId="6884"/>
    <cellStyle name="Normal 2 6 2 2 2 4 3 2" xfId="15030"/>
    <cellStyle name="Normal 2 6 2 2 2 4 3 2 2" xfId="31326"/>
    <cellStyle name="Normal 2 6 2 2 2 4 3 3" xfId="23180"/>
    <cellStyle name="Normal 2 6 2 2 2 4 4" xfId="9731"/>
    <cellStyle name="Normal 2 6 2 2 2 4 4 2" xfId="26027"/>
    <cellStyle name="Normal 2 6 2 2 2 4 5" xfId="17881"/>
    <cellStyle name="Normal 2 6 2 2 2 5" xfId="2987"/>
    <cellStyle name="Normal 2 6 2 2 2 5 2" xfId="11133"/>
    <cellStyle name="Normal 2 6 2 2 2 5 2 2" xfId="27429"/>
    <cellStyle name="Normal 2 6 2 2 2 5 3" xfId="19283"/>
    <cellStyle name="Normal 2 6 2 2 2 6" xfId="5474"/>
    <cellStyle name="Normal 2 6 2 2 2 6 2" xfId="13620"/>
    <cellStyle name="Normal 2 6 2 2 2 6 2 2" xfId="29916"/>
    <cellStyle name="Normal 2 6 2 2 2 6 3" xfId="21770"/>
    <cellStyle name="Normal 2 6 2 2 2 7" xfId="8321"/>
    <cellStyle name="Normal 2 6 2 2 2 7 2" xfId="24617"/>
    <cellStyle name="Normal 2 6 2 2 2 8" xfId="16471"/>
    <cellStyle name="Normal 2 6 2 2 3" xfId="250"/>
    <cellStyle name="Normal 2 6 2 2 3 2" xfId="594"/>
    <cellStyle name="Normal 2 6 2 2 3 2 2" xfId="1300"/>
    <cellStyle name="Normal 2 6 2 2 3 2 2 2" xfId="2710"/>
    <cellStyle name="Normal 2 6 2 2 3 2 2 2 2" xfId="5184"/>
    <cellStyle name="Normal 2 6 2 2 3 2 2 2 2 2" xfId="13330"/>
    <cellStyle name="Normal 2 6 2 2 3 2 2 2 2 2 2" xfId="29626"/>
    <cellStyle name="Normal 2 6 2 2 3 2 2 2 2 3" xfId="21480"/>
    <cellStyle name="Normal 2 6 2 2 3 2 2 2 3" xfId="8009"/>
    <cellStyle name="Normal 2 6 2 2 3 2 2 2 3 2" xfId="16155"/>
    <cellStyle name="Normal 2 6 2 2 3 2 2 2 3 2 2" xfId="32451"/>
    <cellStyle name="Normal 2 6 2 2 3 2 2 2 3 3" xfId="24305"/>
    <cellStyle name="Normal 2 6 2 2 3 2 2 2 4" xfId="10856"/>
    <cellStyle name="Normal 2 6 2 2 3 2 2 2 4 2" xfId="27152"/>
    <cellStyle name="Normal 2 6 2 2 3 2 2 2 5" xfId="19006"/>
    <cellStyle name="Normal 2 6 2 2 3 2 2 3" xfId="3966"/>
    <cellStyle name="Normal 2 6 2 2 3 2 2 3 2" xfId="12112"/>
    <cellStyle name="Normal 2 6 2 2 3 2 2 3 2 2" xfId="28408"/>
    <cellStyle name="Normal 2 6 2 2 3 2 2 3 3" xfId="20262"/>
    <cellStyle name="Normal 2 6 2 2 3 2 2 4" xfId="6599"/>
    <cellStyle name="Normal 2 6 2 2 3 2 2 4 2" xfId="14745"/>
    <cellStyle name="Normal 2 6 2 2 3 2 2 4 2 2" xfId="31041"/>
    <cellStyle name="Normal 2 6 2 2 3 2 2 4 3" xfId="22895"/>
    <cellStyle name="Normal 2 6 2 2 3 2 2 5" xfId="9446"/>
    <cellStyle name="Normal 2 6 2 2 3 2 2 5 2" xfId="25742"/>
    <cellStyle name="Normal 2 6 2 2 3 2 2 6" xfId="17596"/>
    <cellStyle name="Normal 2 6 2 2 3 2 3" xfId="2005"/>
    <cellStyle name="Normal 2 6 2 2 3 2 3 2" xfId="4575"/>
    <cellStyle name="Normal 2 6 2 2 3 2 3 2 2" xfId="12721"/>
    <cellStyle name="Normal 2 6 2 2 3 2 3 2 2 2" xfId="29017"/>
    <cellStyle name="Normal 2 6 2 2 3 2 3 2 3" xfId="20871"/>
    <cellStyle name="Normal 2 6 2 2 3 2 3 3" xfId="7304"/>
    <cellStyle name="Normal 2 6 2 2 3 2 3 3 2" xfId="15450"/>
    <cellStyle name="Normal 2 6 2 2 3 2 3 3 2 2" xfId="31746"/>
    <cellStyle name="Normal 2 6 2 2 3 2 3 3 3" xfId="23600"/>
    <cellStyle name="Normal 2 6 2 2 3 2 3 4" xfId="10151"/>
    <cellStyle name="Normal 2 6 2 2 3 2 3 4 2" xfId="26447"/>
    <cellStyle name="Normal 2 6 2 2 3 2 3 5" xfId="18301"/>
    <cellStyle name="Normal 2 6 2 2 3 2 4" xfId="3357"/>
    <cellStyle name="Normal 2 6 2 2 3 2 4 2" xfId="11503"/>
    <cellStyle name="Normal 2 6 2 2 3 2 4 2 2" xfId="27799"/>
    <cellStyle name="Normal 2 6 2 2 3 2 4 3" xfId="19653"/>
    <cellStyle name="Normal 2 6 2 2 3 2 5" xfId="5894"/>
    <cellStyle name="Normal 2 6 2 2 3 2 5 2" xfId="14040"/>
    <cellStyle name="Normal 2 6 2 2 3 2 5 2 2" xfId="30336"/>
    <cellStyle name="Normal 2 6 2 2 3 2 5 3" xfId="22190"/>
    <cellStyle name="Normal 2 6 2 2 3 2 6" xfId="8741"/>
    <cellStyle name="Normal 2 6 2 2 3 2 6 2" xfId="25037"/>
    <cellStyle name="Normal 2 6 2 2 3 2 7" xfId="16891"/>
    <cellStyle name="Normal 2 6 2 2 3 3" xfId="956"/>
    <cellStyle name="Normal 2 6 2 2 3 3 2" xfId="2366"/>
    <cellStyle name="Normal 2 6 2 2 3 3 2 2" xfId="4888"/>
    <cellStyle name="Normal 2 6 2 2 3 3 2 2 2" xfId="13034"/>
    <cellStyle name="Normal 2 6 2 2 3 3 2 2 2 2" xfId="29330"/>
    <cellStyle name="Normal 2 6 2 2 3 3 2 2 3" xfId="21184"/>
    <cellStyle name="Normal 2 6 2 2 3 3 2 3" xfId="7665"/>
    <cellStyle name="Normal 2 6 2 2 3 3 2 3 2" xfId="15811"/>
    <cellStyle name="Normal 2 6 2 2 3 3 2 3 2 2" xfId="32107"/>
    <cellStyle name="Normal 2 6 2 2 3 3 2 3 3" xfId="23961"/>
    <cellStyle name="Normal 2 6 2 2 3 3 2 4" xfId="10512"/>
    <cellStyle name="Normal 2 6 2 2 3 3 2 4 2" xfId="26808"/>
    <cellStyle name="Normal 2 6 2 2 3 3 2 5" xfId="18662"/>
    <cellStyle name="Normal 2 6 2 2 3 3 3" xfId="3670"/>
    <cellStyle name="Normal 2 6 2 2 3 3 3 2" xfId="11816"/>
    <cellStyle name="Normal 2 6 2 2 3 3 3 2 2" xfId="28112"/>
    <cellStyle name="Normal 2 6 2 2 3 3 3 3" xfId="19966"/>
    <cellStyle name="Normal 2 6 2 2 3 3 4" xfId="6255"/>
    <cellStyle name="Normal 2 6 2 2 3 3 4 2" xfId="14401"/>
    <cellStyle name="Normal 2 6 2 2 3 3 4 2 2" xfId="30697"/>
    <cellStyle name="Normal 2 6 2 2 3 3 4 3" xfId="22551"/>
    <cellStyle name="Normal 2 6 2 2 3 3 5" xfId="9102"/>
    <cellStyle name="Normal 2 6 2 2 3 3 5 2" xfId="25398"/>
    <cellStyle name="Normal 2 6 2 2 3 3 6" xfId="17252"/>
    <cellStyle name="Normal 2 6 2 2 3 4" xfId="1661"/>
    <cellStyle name="Normal 2 6 2 2 3 4 2" xfId="4279"/>
    <cellStyle name="Normal 2 6 2 2 3 4 2 2" xfId="12425"/>
    <cellStyle name="Normal 2 6 2 2 3 4 2 2 2" xfId="28721"/>
    <cellStyle name="Normal 2 6 2 2 3 4 2 3" xfId="20575"/>
    <cellStyle name="Normal 2 6 2 2 3 4 3" xfId="6960"/>
    <cellStyle name="Normal 2 6 2 2 3 4 3 2" xfId="15106"/>
    <cellStyle name="Normal 2 6 2 2 3 4 3 2 2" xfId="31402"/>
    <cellStyle name="Normal 2 6 2 2 3 4 3 3" xfId="23256"/>
    <cellStyle name="Normal 2 6 2 2 3 4 4" xfId="9807"/>
    <cellStyle name="Normal 2 6 2 2 3 4 4 2" xfId="26103"/>
    <cellStyle name="Normal 2 6 2 2 3 4 5" xfId="17957"/>
    <cellStyle name="Normal 2 6 2 2 3 5" xfId="3061"/>
    <cellStyle name="Normal 2 6 2 2 3 5 2" xfId="11207"/>
    <cellStyle name="Normal 2 6 2 2 3 5 2 2" xfId="27503"/>
    <cellStyle name="Normal 2 6 2 2 3 5 3" xfId="19357"/>
    <cellStyle name="Normal 2 6 2 2 3 6" xfId="5550"/>
    <cellStyle name="Normal 2 6 2 2 3 6 2" xfId="13696"/>
    <cellStyle name="Normal 2 6 2 2 3 6 2 2" xfId="29992"/>
    <cellStyle name="Normal 2 6 2 2 3 6 3" xfId="21846"/>
    <cellStyle name="Normal 2 6 2 2 3 7" xfId="8397"/>
    <cellStyle name="Normal 2 6 2 2 3 7 2" xfId="24693"/>
    <cellStyle name="Normal 2 6 2 2 3 8" xfId="16547"/>
    <cellStyle name="Normal 2 6 2 2 4" xfId="338"/>
    <cellStyle name="Normal 2 6 2 2 4 2" xfId="682"/>
    <cellStyle name="Normal 2 6 2 2 4 2 2" xfId="1388"/>
    <cellStyle name="Normal 2 6 2 2 4 2 2 2" xfId="2798"/>
    <cellStyle name="Normal 2 6 2 2 4 2 2 2 2" xfId="5258"/>
    <cellStyle name="Normal 2 6 2 2 4 2 2 2 2 2" xfId="13404"/>
    <cellStyle name="Normal 2 6 2 2 4 2 2 2 2 2 2" xfId="29700"/>
    <cellStyle name="Normal 2 6 2 2 4 2 2 2 2 3" xfId="21554"/>
    <cellStyle name="Normal 2 6 2 2 4 2 2 2 3" xfId="8097"/>
    <cellStyle name="Normal 2 6 2 2 4 2 2 2 3 2" xfId="16243"/>
    <cellStyle name="Normal 2 6 2 2 4 2 2 2 3 2 2" xfId="32539"/>
    <cellStyle name="Normal 2 6 2 2 4 2 2 2 3 3" xfId="24393"/>
    <cellStyle name="Normal 2 6 2 2 4 2 2 2 4" xfId="10944"/>
    <cellStyle name="Normal 2 6 2 2 4 2 2 2 4 2" xfId="27240"/>
    <cellStyle name="Normal 2 6 2 2 4 2 2 2 5" xfId="19094"/>
    <cellStyle name="Normal 2 6 2 2 4 2 2 3" xfId="4040"/>
    <cellStyle name="Normal 2 6 2 2 4 2 2 3 2" xfId="12186"/>
    <cellStyle name="Normal 2 6 2 2 4 2 2 3 2 2" xfId="28482"/>
    <cellStyle name="Normal 2 6 2 2 4 2 2 3 3" xfId="20336"/>
    <cellStyle name="Normal 2 6 2 2 4 2 2 4" xfId="6687"/>
    <cellStyle name="Normal 2 6 2 2 4 2 2 4 2" xfId="14833"/>
    <cellStyle name="Normal 2 6 2 2 4 2 2 4 2 2" xfId="31129"/>
    <cellStyle name="Normal 2 6 2 2 4 2 2 4 3" xfId="22983"/>
    <cellStyle name="Normal 2 6 2 2 4 2 2 5" xfId="9534"/>
    <cellStyle name="Normal 2 6 2 2 4 2 2 5 2" xfId="25830"/>
    <cellStyle name="Normal 2 6 2 2 4 2 2 6" xfId="17684"/>
    <cellStyle name="Normal 2 6 2 2 4 2 3" xfId="2093"/>
    <cellStyle name="Normal 2 6 2 2 4 2 3 2" xfId="4649"/>
    <cellStyle name="Normal 2 6 2 2 4 2 3 2 2" xfId="12795"/>
    <cellStyle name="Normal 2 6 2 2 4 2 3 2 2 2" xfId="29091"/>
    <cellStyle name="Normal 2 6 2 2 4 2 3 2 3" xfId="20945"/>
    <cellStyle name="Normal 2 6 2 2 4 2 3 3" xfId="7392"/>
    <cellStyle name="Normal 2 6 2 2 4 2 3 3 2" xfId="15538"/>
    <cellStyle name="Normal 2 6 2 2 4 2 3 3 2 2" xfId="31834"/>
    <cellStyle name="Normal 2 6 2 2 4 2 3 3 3" xfId="23688"/>
    <cellStyle name="Normal 2 6 2 2 4 2 3 4" xfId="10239"/>
    <cellStyle name="Normal 2 6 2 2 4 2 3 4 2" xfId="26535"/>
    <cellStyle name="Normal 2 6 2 2 4 2 3 5" xfId="18389"/>
    <cellStyle name="Normal 2 6 2 2 4 2 4" xfId="3431"/>
    <cellStyle name="Normal 2 6 2 2 4 2 4 2" xfId="11577"/>
    <cellStyle name="Normal 2 6 2 2 4 2 4 2 2" xfId="27873"/>
    <cellStyle name="Normal 2 6 2 2 4 2 4 3" xfId="19727"/>
    <cellStyle name="Normal 2 6 2 2 4 2 5" xfId="5982"/>
    <cellStyle name="Normal 2 6 2 2 4 2 5 2" xfId="14128"/>
    <cellStyle name="Normal 2 6 2 2 4 2 5 2 2" xfId="30424"/>
    <cellStyle name="Normal 2 6 2 2 4 2 5 3" xfId="22278"/>
    <cellStyle name="Normal 2 6 2 2 4 2 6" xfId="8829"/>
    <cellStyle name="Normal 2 6 2 2 4 2 6 2" xfId="25125"/>
    <cellStyle name="Normal 2 6 2 2 4 2 7" xfId="16979"/>
    <cellStyle name="Normal 2 6 2 2 4 3" xfId="1044"/>
    <cellStyle name="Normal 2 6 2 2 4 3 2" xfId="2454"/>
    <cellStyle name="Normal 2 6 2 2 4 3 2 2" xfId="4962"/>
    <cellStyle name="Normal 2 6 2 2 4 3 2 2 2" xfId="13108"/>
    <cellStyle name="Normal 2 6 2 2 4 3 2 2 2 2" xfId="29404"/>
    <cellStyle name="Normal 2 6 2 2 4 3 2 2 3" xfId="21258"/>
    <cellStyle name="Normal 2 6 2 2 4 3 2 3" xfId="7753"/>
    <cellStyle name="Normal 2 6 2 2 4 3 2 3 2" xfId="15899"/>
    <cellStyle name="Normal 2 6 2 2 4 3 2 3 2 2" xfId="32195"/>
    <cellStyle name="Normal 2 6 2 2 4 3 2 3 3" xfId="24049"/>
    <cellStyle name="Normal 2 6 2 2 4 3 2 4" xfId="10600"/>
    <cellStyle name="Normal 2 6 2 2 4 3 2 4 2" xfId="26896"/>
    <cellStyle name="Normal 2 6 2 2 4 3 2 5" xfId="18750"/>
    <cellStyle name="Normal 2 6 2 2 4 3 3" xfId="3744"/>
    <cellStyle name="Normal 2 6 2 2 4 3 3 2" xfId="11890"/>
    <cellStyle name="Normal 2 6 2 2 4 3 3 2 2" xfId="28186"/>
    <cellStyle name="Normal 2 6 2 2 4 3 3 3" xfId="20040"/>
    <cellStyle name="Normal 2 6 2 2 4 3 4" xfId="6343"/>
    <cellStyle name="Normal 2 6 2 2 4 3 4 2" xfId="14489"/>
    <cellStyle name="Normal 2 6 2 2 4 3 4 2 2" xfId="30785"/>
    <cellStyle name="Normal 2 6 2 2 4 3 4 3" xfId="22639"/>
    <cellStyle name="Normal 2 6 2 2 4 3 5" xfId="9190"/>
    <cellStyle name="Normal 2 6 2 2 4 3 5 2" xfId="25486"/>
    <cellStyle name="Normal 2 6 2 2 4 3 6" xfId="17340"/>
    <cellStyle name="Normal 2 6 2 2 4 4" xfId="1749"/>
    <cellStyle name="Normal 2 6 2 2 4 4 2" xfId="4353"/>
    <cellStyle name="Normal 2 6 2 2 4 4 2 2" xfId="12499"/>
    <cellStyle name="Normal 2 6 2 2 4 4 2 2 2" xfId="28795"/>
    <cellStyle name="Normal 2 6 2 2 4 4 2 3" xfId="20649"/>
    <cellStyle name="Normal 2 6 2 2 4 4 3" xfId="7048"/>
    <cellStyle name="Normal 2 6 2 2 4 4 3 2" xfId="15194"/>
    <cellStyle name="Normal 2 6 2 2 4 4 3 2 2" xfId="31490"/>
    <cellStyle name="Normal 2 6 2 2 4 4 3 3" xfId="23344"/>
    <cellStyle name="Normal 2 6 2 2 4 4 4" xfId="9895"/>
    <cellStyle name="Normal 2 6 2 2 4 4 4 2" xfId="26191"/>
    <cellStyle name="Normal 2 6 2 2 4 4 5" xfId="18045"/>
    <cellStyle name="Normal 2 6 2 2 4 5" xfId="3135"/>
    <cellStyle name="Normal 2 6 2 2 4 5 2" xfId="11281"/>
    <cellStyle name="Normal 2 6 2 2 4 5 2 2" xfId="27577"/>
    <cellStyle name="Normal 2 6 2 2 4 5 3" xfId="19431"/>
    <cellStyle name="Normal 2 6 2 2 4 6" xfId="5638"/>
    <cellStyle name="Normal 2 6 2 2 4 6 2" xfId="13784"/>
    <cellStyle name="Normal 2 6 2 2 4 6 2 2" xfId="30080"/>
    <cellStyle name="Normal 2 6 2 2 4 6 3" xfId="21934"/>
    <cellStyle name="Normal 2 6 2 2 4 7" xfId="8485"/>
    <cellStyle name="Normal 2 6 2 2 4 7 2" xfId="24781"/>
    <cellStyle name="Normal 2 6 2 2 4 8" xfId="16635"/>
    <cellStyle name="Normal 2 6 2 2 5" xfId="428"/>
    <cellStyle name="Normal 2 6 2 2 5 2" xfId="1134"/>
    <cellStyle name="Normal 2 6 2 2 5 2 2" xfId="2544"/>
    <cellStyle name="Normal 2 6 2 2 5 2 2 2" xfId="5036"/>
    <cellStyle name="Normal 2 6 2 2 5 2 2 2 2" xfId="13182"/>
    <cellStyle name="Normal 2 6 2 2 5 2 2 2 2 2" xfId="29478"/>
    <cellStyle name="Normal 2 6 2 2 5 2 2 2 3" xfId="21332"/>
    <cellStyle name="Normal 2 6 2 2 5 2 2 3" xfId="7843"/>
    <cellStyle name="Normal 2 6 2 2 5 2 2 3 2" xfId="15989"/>
    <cellStyle name="Normal 2 6 2 2 5 2 2 3 2 2" xfId="32285"/>
    <cellStyle name="Normal 2 6 2 2 5 2 2 3 3" xfId="24139"/>
    <cellStyle name="Normal 2 6 2 2 5 2 2 4" xfId="10690"/>
    <cellStyle name="Normal 2 6 2 2 5 2 2 4 2" xfId="26986"/>
    <cellStyle name="Normal 2 6 2 2 5 2 2 5" xfId="18840"/>
    <cellStyle name="Normal 2 6 2 2 5 2 3" xfId="3818"/>
    <cellStyle name="Normal 2 6 2 2 5 2 3 2" xfId="11964"/>
    <cellStyle name="Normal 2 6 2 2 5 2 3 2 2" xfId="28260"/>
    <cellStyle name="Normal 2 6 2 2 5 2 3 3" xfId="20114"/>
    <cellStyle name="Normal 2 6 2 2 5 2 4" xfId="6433"/>
    <cellStyle name="Normal 2 6 2 2 5 2 4 2" xfId="14579"/>
    <cellStyle name="Normal 2 6 2 2 5 2 4 2 2" xfId="30875"/>
    <cellStyle name="Normal 2 6 2 2 5 2 4 3" xfId="22729"/>
    <cellStyle name="Normal 2 6 2 2 5 2 5" xfId="9280"/>
    <cellStyle name="Normal 2 6 2 2 5 2 5 2" xfId="25576"/>
    <cellStyle name="Normal 2 6 2 2 5 2 6" xfId="17430"/>
    <cellStyle name="Normal 2 6 2 2 5 3" xfId="1839"/>
    <cellStyle name="Normal 2 6 2 2 5 3 2" xfId="4427"/>
    <cellStyle name="Normal 2 6 2 2 5 3 2 2" xfId="12573"/>
    <cellStyle name="Normal 2 6 2 2 5 3 2 2 2" xfId="28869"/>
    <cellStyle name="Normal 2 6 2 2 5 3 2 3" xfId="20723"/>
    <cellStyle name="Normal 2 6 2 2 5 3 3" xfId="7138"/>
    <cellStyle name="Normal 2 6 2 2 5 3 3 2" xfId="15284"/>
    <cellStyle name="Normal 2 6 2 2 5 3 3 2 2" xfId="31580"/>
    <cellStyle name="Normal 2 6 2 2 5 3 3 3" xfId="23434"/>
    <cellStyle name="Normal 2 6 2 2 5 3 4" xfId="9985"/>
    <cellStyle name="Normal 2 6 2 2 5 3 4 2" xfId="26281"/>
    <cellStyle name="Normal 2 6 2 2 5 3 5" xfId="18135"/>
    <cellStyle name="Normal 2 6 2 2 5 4" xfId="3209"/>
    <cellStyle name="Normal 2 6 2 2 5 4 2" xfId="11355"/>
    <cellStyle name="Normal 2 6 2 2 5 4 2 2" xfId="27651"/>
    <cellStyle name="Normal 2 6 2 2 5 4 3" xfId="19505"/>
    <cellStyle name="Normal 2 6 2 2 5 5" xfId="5728"/>
    <cellStyle name="Normal 2 6 2 2 5 5 2" xfId="13874"/>
    <cellStyle name="Normal 2 6 2 2 5 5 2 2" xfId="30170"/>
    <cellStyle name="Normal 2 6 2 2 5 5 3" xfId="22024"/>
    <cellStyle name="Normal 2 6 2 2 5 6" xfId="8575"/>
    <cellStyle name="Normal 2 6 2 2 5 6 2" xfId="24871"/>
    <cellStyle name="Normal 2 6 2 2 5 7" xfId="16725"/>
    <cellStyle name="Normal 2 6 2 2 6" xfId="790"/>
    <cellStyle name="Normal 2 6 2 2 6 2" xfId="2200"/>
    <cellStyle name="Normal 2 6 2 2 6 2 2" xfId="4740"/>
    <cellStyle name="Normal 2 6 2 2 6 2 2 2" xfId="12886"/>
    <cellStyle name="Normal 2 6 2 2 6 2 2 2 2" xfId="29182"/>
    <cellStyle name="Normal 2 6 2 2 6 2 2 3" xfId="21036"/>
    <cellStyle name="Normal 2 6 2 2 6 2 3" xfId="7499"/>
    <cellStyle name="Normal 2 6 2 2 6 2 3 2" xfId="15645"/>
    <cellStyle name="Normal 2 6 2 2 6 2 3 2 2" xfId="31941"/>
    <cellStyle name="Normal 2 6 2 2 6 2 3 3" xfId="23795"/>
    <cellStyle name="Normal 2 6 2 2 6 2 4" xfId="10346"/>
    <cellStyle name="Normal 2 6 2 2 6 2 4 2" xfId="26642"/>
    <cellStyle name="Normal 2 6 2 2 6 2 5" xfId="18496"/>
    <cellStyle name="Normal 2 6 2 2 6 3" xfId="3522"/>
    <cellStyle name="Normal 2 6 2 2 6 3 2" xfId="11668"/>
    <cellStyle name="Normal 2 6 2 2 6 3 2 2" xfId="27964"/>
    <cellStyle name="Normal 2 6 2 2 6 3 3" xfId="19818"/>
    <cellStyle name="Normal 2 6 2 2 6 4" xfId="6089"/>
    <cellStyle name="Normal 2 6 2 2 6 4 2" xfId="14235"/>
    <cellStyle name="Normal 2 6 2 2 6 4 2 2" xfId="30531"/>
    <cellStyle name="Normal 2 6 2 2 6 4 3" xfId="22385"/>
    <cellStyle name="Normal 2 6 2 2 6 5" xfId="8936"/>
    <cellStyle name="Normal 2 6 2 2 6 5 2" xfId="25232"/>
    <cellStyle name="Normal 2 6 2 2 6 6" xfId="17086"/>
    <cellStyle name="Normal 2 6 2 2 7" xfId="1495"/>
    <cellStyle name="Normal 2 6 2 2 7 2" xfId="4131"/>
    <cellStyle name="Normal 2 6 2 2 7 2 2" xfId="12277"/>
    <cellStyle name="Normal 2 6 2 2 7 2 2 2" xfId="28573"/>
    <cellStyle name="Normal 2 6 2 2 7 2 3" xfId="20427"/>
    <cellStyle name="Normal 2 6 2 2 7 3" xfId="6794"/>
    <cellStyle name="Normal 2 6 2 2 7 3 2" xfId="14940"/>
    <cellStyle name="Normal 2 6 2 2 7 3 2 2" xfId="31236"/>
    <cellStyle name="Normal 2 6 2 2 7 3 3" xfId="23090"/>
    <cellStyle name="Normal 2 6 2 2 7 4" xfId="9641"/>
    <cellStyle name="Normal 2 6 2 2 7 4 2" xfId="25937"/>
    <cellStyle name="Normal 2 6 2 2 7 5" xfId="17791"/>
    <cellStyle name="Normal 2 6 2 2 8" xfId="2913"/>
    <cellStyle name="Normal 2 6 2 2 8 2" xfId="11059"/>
    <cellStyle name="Normal 2 6 2 2 8 2 2" xfId="27355"/>
    <cellStyle name="Normal 2 6 2 2 8 3" xfId="19209"/>
    <cellStyle name="Normal 2 6 2 2 9" xfId="5384"/>
    <cellStyle name="Normal 2 6 2 2 9 2" xfId="13530"/>
    <cellStyle name="Normal 2 6 2 2 9 2 2" xfId="29826"/>
    <cellStyle name="Normal 2 6 2 2 9 3" xfId="21680"/>
    <cellStyle name="Normal 2 6 2 3" xfId="130"/>
    <cellStyle name="Normal 2 6 2 3 2" xfId="474"/>
    <cellStyle name="Normal 2 6 2 3 2 2" xfId="1180"/>
    <cellStyle name="Normal 2 6 2 3 2 2 2" xfId="2590"/>
    <cellStyle name="Normal 2 6 2 3 2 2 2 2" xfId="5074"/>
    <cellStyle name="Normal 2 6 2 3 2 2 2 2 2" xfId="13220"/>
    <cellStyle name="Normal 2 6 2 3 2 2 2 2 2 2" xfId="29516"/>
    <cellStyle name="Normal 2 6 2 3 2 2 2 2 3" xfId="21370"/>
    <cellStyle name="Normal 2 6 2 3 2 2 2 3" xfId="7889"/>
    <cellStyle name="Normal 2 6 2 3 2 2 2 3 2" xfId="16035"/>
    <cellStyle name="Normal 2 6 2 3 2 2 2 3 2 2" xfId="32331"/>
    <cellStyle name="Normal 2 6 2 3 2 2 2 3 3" xfId="24185"/>
    <cellStyle name="Normal 2 6 2 3 2 2 2 4" xfId="10736"/>
    <cellStyle name="Normal 2 6 2 3 2 2 2 4 2" xfId="27032"/>
    <cellStyle name="Normal 2 6 2 3 2 2 2 5" xfId="18886"/>
    <cellStyle name="Normal 2 6 2 3 2 2 3" xfId="3856"/>
    <cellStyle name="Normal 2 6 2 3 2 2 3 2" xfId="12002"/>
    <cellStyle name="Normal 2 6 2 3 2 2 3 2 2" xfId="28298"/>
    <cellStyle name="Normal 2 6 2 3 2 2 3 3" xfId="20152"/>
    <cellStyle name="Normal 2 6 2 3 2 2 4" xfId="6479"/>
    <cellStyle name="Normal 2 6 2 3 2 2 4 2" xfId="14625"/>
    <cellStyle name="Normal 2 6 2 3 2 2 4 2 2" xfId="30921"/>
    <cellStyle name="Normal 2 6 2 3 2 2 4 3" xfId="22775"/>
    <cellStyle name="Normal 2 6 2 3 2 2 5" xfId="9326"/>
    <cellStyle name="Normal 2 6 2 3 2 2 5 2" xfId="25622"/>
    <cellStyle name="Normal 2 6 2 3 2 2 6" xfId="17476"/>
    <cellStyle name="Normal 2 6 2 3 2 3" xfId="1885"/>
    <cellStyle name="Normal 2 6 2 3 2 3 2" xfId="4465"/>
    <cellStyle name="Normal 2 6 2 3 2 3 2 2" xfId="12611"/>
    <cellStyle name="Normal 2 6 2 3 2 3 2 2 2" xfId="28907"/>
    <cellStyle name="Normal 2 6 2 3 2 3 2 3" xfId="20761"/>
    <cellStyle name="Normal 2 6 2 3 2 3 3" xfId="7184"/>
    <cellStyle name="Normal 2 6 2 3 2 3 3 2" xfId="15330"/>
    <cellStyle name="Normal 2 6 2 3 2 3 3 2 2" xfId="31626"/>
    <cellStyle name="Normal 2 6 2 3 2 3 3 3" xfId="23480"/>
    <cellStyle name="Normal 2 6 2 3 2 3 4" xfId="10031"/>
    <cellStyle name="Normal 2 6 2 3 2 3 4 2" xfId="26327"/>
    <cellStyle name="Normal 2 6 2 3 2 3 5" xfId="18181"/>
    <cellStyle name="Normal 2 6 2 3 2 4" xfId="3247"/>
    <cellStyle name="Normal 2 6 2 3 2 4 2" xfId="11393"/>
    <cellStyle name="Normal 2 6 2 3 2 4 2 2" xfId="27689"/>
    <cellStyle name="Normal 2 6 2 3 2 4 3" xfId="19543"/>
    <cellStyle name="Normal 2 6 2 3 2 5" xfId="5774"/>
    <cellStyle name="Normal 2 6 2 3 2 5 2" xfId="13920"/>
    <cellStyle name="Normal 2 6 2 3 2 5 2 2" xfId="30216"/>
    <cellStyle name="Normal 2 6 2 3 2 5 3" xfId="22070"/>
    <cellStyle name="Normal 2 6 2 3 2 6" xfId="8621"/>
    <cellStyle name="Normal 2 6 2 3 2 6 2" xfId="24917"/>
    <cellStyle name="Normal 2 6 2 3 2 7" xfId="16771"/>
    <cellStyle name="Normal 2 6 2 3 3" xfId="836"/>
    <cellStyle name="Normal 2 6 2 3 3 2" xfId="2246"/>
    <cellStyle name="Normal 2 6 2 3 3 2 2" xfId="4778"/>
    <cellStyle name="Normal 2 6 2 3 3 2 2 2" xfId="12924"/>
    <cellStyle name="Normal 2 6 2 3 3 2 2 2 2" xfId="29220"/>
    <cellStyle name="Normal 2 6 2 3 3 2 2 3" xfId="21074"/>
    <cellStyle name="Normal 2 6 2 3 3 2 3" xfId="7545"/>
    <cellStyle name="Normal 2 6 2 3 3 2 3 2" xfId="15691"/>
    <cellStyle name="Normal 2 6 2 3 3 2 3 2 2" xfId="31987"/>
    <cellStyle name="Normal 2 6 2 3 3 2 3 3" xfId="23841"/>
    <cellStyle name="Normal 2 6 2 3 3 2 4" xfId="10392"/>
    <cellStyle name="Normal 2 6 2 3 3 2 4 2" xfId="26688"/>
    <cellStyle name="Normal 2 6 2 3 3 2 5" xfId="18542"/>
    <cellStyle name="Normal 2 6 2 3 3 3" xfId="3560"/>
    <cellStyle name="Normal 2 6 2 3 3 3 2" xfId="11706"/>
    <cellStyle name="Normal 2 6 2 3 3 3 2 2" xfId="28002"/>
    <cellStyle name="Normal 2 6 2 3 3 3 3" xfId="19856"/>
    <cellStyle name="Normal 2 6 2 3 3 4" xfId="6135"/>
    <cellStyle name="Normal 2 6 2 3 3 4 2" xfId="14281"/>
    <cellStyle name="Normal 2 6 2 3 3 4 2 2" xfId="30577"/>
    <cellStyle name="Normal 2 6 2 3 3 4 3" xfId="22431"/>
    <cellStyle name="Normal 2 6 2 3 3 5" xfId="8982"/>
    <cellStyle name="Normal 2 6 2 3 3 5 2" xfId="25278"/>
    <cellStyle name="Normal 2 6 2 3 3 6" xfId="17132"/>
    <cellStyle name="Normal 2 6 2 3 4" xfId="1541"/>
    <cellStyle name="Normal 2 6 2 3 4 2" xfId="4169"/>
    <cellStyle name="Normal 2 6 2 3 4 2 2" xfId="12315"/>
    <cellStyle name="Normal 2 6 2 3 4 2 2 2" xfId="28611"/>
    <cellStyle name="Normal 2 6 2 3 4 2 3" xfId="20465"/>
    <cellStyle name="Normal 2 6 2 3 4 3" xfId="6840"/>
    <cellStyle name="Normal 2 6 2 3 4 3 2" xfId="14986"/>
    <cellStyle name="Normal 2 6 2 3 4 3 2 2" xfId="31282"/>
    <cellStyle name="Normal 2 6 2 3 4 3 3" xfId="23136"/>
    <cellStyle name="Normal 2 6 2 3 4 4" xfId="9687"/>
    <cellStyle name="Normal 2 6 2 3 4 4 2" xfId="25983"/>
    <cellStyle name="Normal 2 6 2 3 4 5" xfId="17837"/>
    <cellStyle name="Normal 2 6 2 3 5" xfId="2951"/>
    <cellStyle name="Normal 2 6 2 3 5 2" xfId="11097"/>
    <cellStyle name="Normal 2 6 2 3 5 2 2" xfId="27393"/>
    <cellStyle name="Normal 2 6 2 3 5 3" xfId="19247"/>
    <cellStyle name="Normal 2 6 2 3 6" xfId="5430"/>
    <cellStyle name="Normal 2 6 2 3 6 2" xfId="13576"/>
    <cellStyle name="Normal 2 6 2 3 6 2 2" xfId="29872"/>
    <cellStyle name="Normal 2 6 2 3 6 3" xfId="21726"/>
    <cellStyle name="Normal 2 6 2 3 7" xfId="8277"/>
    <cellStyle name="Normal 2 6 2 3 7 2" xfId="24573"/>
    <cellStyle name="Normal 2 6 2 3 8" xfId="16427"/>
    <cellStyle name="Normal 2 6 2 4" xfId="214"/>
    <cellStyle name="Normal 2 6 2 4 2" xfId="558"/>
    <cellStyle name="Normal 2 6 2 4 2 2" xfId="1264"/>
    <cellStyle name="Normal 2 6 2 4 2 2 2" xfId="2674"/>
    <cellStyle name="Normal 2 6 2 4 2 2 2 2" xfId="5148"/>
    <cellStyle name="Normal 2 6 2 4 2 2 2 2 2" xfId="13294"/>
    <cellStyle name="Normal 2 6 2 4 2 2 2 2 2 2" xfId="29590"/>
    <cellStyle name="Normal 2 6 2 4 2 2 2 2 3" xfId="21444"/>
    <cellStyle name="Normal 2 6 2 4 2 2 2 3" xfId="7973"/>
    <cellStyle name="Normal 2 6 2 4 2 2 2 3 2" xfId="16119"/>
    <cellStyle name="Normal 2 6 2 4 2 2 2 3 2 2" xfId="32415"/>
    <cellStyle name="Normal 2 6 2 4 2 2 2 3 3" xfId="24269"/>
    <cellStyle name="Normal 2 6 2 4 2 2 2 4" xfId="10820"/>
    <cellStyle name="Normal 2 6 2 4 2 2 2 4 2" xfId="27116"/>
    <cellStyle name="Normal 2 6 2 4 2 2 2 5" xfId="18970"/>
    <cellStyle name="Normal 2 6 2 4 2 2 3" xfId="3930"/>
    <cellStyle name="Normal 2 6 2 4 2 2 3 2" xfId="12076"/>
    <cellStyle name="Normal 2 6 2 4 2 2 3 2 2" xfId="28372"/>
    <cellStyle name="Normal 2 6 2 4 2 2 3 3" xfId="20226"/>
    <cellStyle name="Normal 2 6 2 4 2 2 4" xfId="6563"/>
    <cellStyle name="Normal 2 6 2 4 2 2 4 2" xfId="14709"/>
    <cellStyle name="Normal 2 6 2 4 2 2 4 2 2" xfId="31005"/>
    <cellStyle name="Normal 2 6 2 4 2 2 4 3" xfId="22859"/>
    <cellStyle name="Normal 2 6 2 4 2 2 5" xfId="9410"/>
    <cellStyle name="Normal 2 6 2 4 2 2 5 2" xfId="25706"/>
    <cellStyle name="Normal 2 6 2 4 2 2 6" xfId="17560"/>
    <cellStyle name="Normal 2 6 2 4 2 3" xfId="1969"/>
    <cellStyle name="Normal 2 6 2 4 2 3 2" xfId="4539"/>
    <cellStyle name="Normal 2 6 2 4 2 3 2 2" xfId="12685"/>
    <cellStyle name="Normal 2 6 2 4 2 3 2 2 2" xfId="28981"/>
    <cellStyle name="Normal 2 6 2 4 2 3 2 3" xfId="20835"/>
    <cellStyle name="Normal 2 6 2 4 2 3 3" xfId="7268"/>
    <cellStyle name="Normal 2 6 2 4 2 3 3 2" xfId="15414"/>
    <cellStyle name="Normal 2 6 2 4 2 3 3 2 2" xfId="31710"/>
    <cellStyle name="Normal 2 6 2 4 2 3 3 3" xfId="23564"/>
    <cellStyle name="Normal 2 6 2 4 2 3 4" xfId="10115"/>
    <cellStyle name="Normal 2 6 2 4 2 3 4 2" xfId="26411"/>
    <cellStyle name="Normal 2 6 2 4 2 3 5" xfId="18265"/>
    <cellStyle name="Normal 2 6 2 4 2 4" xfId="3321"/>
    <cellStyle name="Normal 2 6 2 4 2 4 2" xfId="11467"/>
    <cellStyle name="Normal 2 6 2 4 2 4 2 2" xfId="27763"/>
    <cellStyle name="Normal 2 6 2 4 2 4 3" xfId="19617"/>
    <cellStyle name="Normal 2 6 2 4 2 5" xfId="5858"/>
    <cellStyle name="Normal 2 6 2 4 2 5 2" xfId="14004"/>
    <cellStyle name="Normal 2 6 2 4 2 5 2 2" xfId="30300"/>
    <cellStyle name="Normal 2 6 2 4 2 5 3" xfId="22154"/>
    <cellStyle name="Normal 2 6 2 4 2 6" xfId="8705"/>
    <cellStyle name="Normal 2 6 2 4 2 6 2" xfId="25001"/>
    <cellStyle name="Normal 2 6 2 4 2 7" xfId="16855"/>
    <cellStyle name="Normal 2 6 2 4 3" xfId="920"/>
    <cellStyle name="Normal 2 6 2 4 3 2" xfId="2330"/>
    <cellStyle name="Normal 2 6 2 4 3 2 2" xfId="4852"/>
    <cellStyle name="Normal 2 6 2 4 3 2 2 2" xfId="12998"/>
    <cellStyle name="Normal 2 6 2 4 3 2 2 2 2" xfId="29294"/>
    <cellStyle name="Normal 2 6 2 4 3 2 2 3" xfId="21148"/>
    <cellStyle name="Normal 2 6 2 4 3 2 3" xfId="7629"/>
    <cellStyle name="Normal 2 6 2 4 3 2 3 2" xfId="15775"/>
    <cellStyle name="Normal 2 6 2 4 3 2 3 2 2" xfId="32071"/>
    <cellStyle name="Normal 2 6 2 4 3 2 3 3" xfId="23925"/>
    <cellStyle name="Normal 2 6 2 4 3 2 4" xfId="10476"/>
    <cellStyle name="Normal 2 6 2 4 3 2 4 2" xfId="26772"/>
    <cellStyle name="Normal 2 6 2 4 3 2 5" xfId="18626"/>
    <cellStyle name="Normal 2 6 2 4 3 3" xfId="3634"/>
    <cellStyle name="Normal 2 6 2 4 3 3 2" xfId="11780"/>
    <cellStyle name="Normal 2 6 2 4 3 3 2 2" xfId="28076"/>
    <cellStyle name="Normal 2 6 2 4 3 3 3" xfId="19930"/>
    <cellStyle name="Normal 2 6 2 4 3 4" xfId="6219"/>
    <cellStyle name="Normal 2 6 2 4 3 4 2" xfId="14365"/>
    <cellStyle name="Normal 2 6 2 4 3 4 2 2" xfId="30661"/>
    <cellStyle name="Normal 2 6 2 4 3 4 3" xfId="22515"/>
    <cellStyle name="Normal 2 6 2 4 3 5" xfId="9066"/>
    <cellStyle name="Normal 2 6 2 4 3 5 2" xfId="25362"/>
    <cellStyle name="Normal 2 6 2 4 3 6" xfId="17216"/>
    <cellStyle name="Normal 2 6 2 4 4" xfId="1625"/>
    <cellStyle name="Normal 2 6 2 4 4 2" xfId="4243"/>
    <cellStyle name="Normal 2 6 2 4 4 2 2" xfId="12389"/>
    <cellStyle name="Normal 2 6 2 4 4 2 2 2" xfId="28685"/>
    <cellStyle name="Normal 2 6 2 4 4 2 3" xfId="20539"/>
    <cellStyle name="Normal 2 6 2 4 4 3" xfId="6924"/>
    <cellStyle name="Normal 2 6 2 4 4 3 2" xfId="15070"/>
    <cellStyle name="Normal 2 6 2 4 4 3 2 2" xfId="31366"/>
    <cellStyle name="Normal 2 6 2 4 4 3 3" xfId="23220"/>
    <cellStyle name="Normal 2 6 2 4 4 4" xfId="9771"/>
    <cellStyle name="Normal 2 6 2 4 4 4 2" xfId="26067"/>
    <cellStyle name="Normal 2 6 2 4 4 5" xfId="17921"/>
    <cellStyle name="Normal 2 6 2 4 5" xfId="3025"/>
    <cellStyle name="Normal 2 6 2 4 5 2" xfId="11171"/>
    <cellStyle name="Normal 2 6 2 4 5 2 2" xfId="27467"/>
    <cellStyle name="Normal 2 6 2 4 5 3" xfId="19321"/>
    <cellStyle name="Normal 2 6 2 4 6" xfId="5514"/>
    <cellStyle name="Normal 2 6 2 4 6 2" xfId="13660"/>
    <cellStyle name="Normal 2 6 2 4 6 2 2" xfId="29956"/>
    <cellStyle name="Normal 2 6 2 4 6 3" xfId="21810"/>
    <cellStyle name="Normal 2 6 2 4 7" xfId="8361"/>
    <cellStyle name="Normal 2 6 2 4 7 2" xfId="24657"/>
    <cellStyle name="Normal 2 6 2 4 8" xfId="16511"/>
    <cellStyle name="Normal 2 6 2 5" xfId="294"/>
    <cellStyle name="Normal 2 6 2 5 2" xfId="638"/>
    <cellStyle name="Normal 2 6 2 5 2 2" xfId="1344"/>
    <cellStyle name="Normal 2 6 2 5 2 2 2" xfId="2754"/>
    <cellStyle name="Normal 2 6 2 5 2 2 2 2" xfId="5222"/>
    <cellStyle name="Normal 2 6 2 5 2 2 2 2 2" xfId="13368"/>
    <cellStyle name="Normal 2 6 2 5 2 2 2 2 2 2" xfId="29664"/>
    <cellStyle name="Normal 2 6 2 5 2 2 2 2 3" xfId="21518"/>
    <cellStyle name="Normal 2 6 2 5 2 2 2 3" xfId="8053"/>
    <cellStyle name="Normal 2 6 2 5 2 2 2 3 2" xfId="16199"/>
    <cellStyle name="Normal 2 6 2 5 2 2 2 3 2 2" xfId="32495"/>
    <cellStyle name="Normal 2 6 2 5 2 2 2 3 3" xfId="24349"/>
    <cellStyle name="Normal 2 6 2 5 2 2 2 4" xfId="10900"/>
    <cellStyle name="Normal 2 6 2 5 2 2 2 4 2" xfId="27196"/>
    <cellStyle name="Normal 2 6 2 5 2 2 2 5" xfId="19050"/>
    <cellStyle name="Normal 2 6 2 5 2 2 3" xfId="4004"/>
    <cellStyle name="Normal 2 6 2 5 2 2 3 2" xfId="12150"/>
    <cellStyle name="Normal 2 6 2 5 2 2 3 2 2" xfId="28446"/>
    <cellStyle name="Normal 2 6 2 5 2 2 3 3" xfId="20300"/>
    <cellStyle name="Normal 2 6 2 5 2 2 4" xfId="6643"/>
    <cellStyle name="Normal 2 6 2 5 2 2 4 2" xfId="14789"/>
    <cellStyle name="Normal 2 6 2 5 2 2 4 2 2" xfId="31085"/>
    <cellStyle name="Normal 2 6 2 5 2 2 4 3" xfId="22939"/>
    <cellStyle name="Normal 2 6 2 5 2 2 5" xfId="9490"/>
    <cellStyle name="Normal 2 6 2 5 2 2 5 2" xfId="25786"/>
    <cellStyle name="Normal 2 6 2 5 2 2 6" xfId="17640"/>
    <cellStyle name="Normal 2 6 2 5 2 3" xfId="2049"/>
    <cellStyle name="Normal 2 6 2 5 2 3 2" xfId="4613"/>
    <cellStyle name="Normal 2 6 2 5 2 3 2 2" xfId="12759"/>
    <cellStyle name="Normal 2 6 2 5 2 3 2 2 2" xfId="29055"/>
    <cellStyle name="Normal 2 6 2 5 2 3 2 3" xfId="20909"/>
    <cellStyle name="Normal 2 6 2 5 2 3 3" xfId="7348"/>
    <cellStyle name="Normal 2 6 2 5 2 3 3 2" xfId="15494"/>
    <cellStyle name="Normal 2 6 2 5 2 3 3 2 2" xfId="31790"/>
    <cellStyle name="Normal 2 6 2 5 2 3 3 3" xfId="23644"/>
    <cellStyle name="Normal 2 6 2 5 2 3 4" xfId="10195"/>
    <cellStyle name="Normal 2 6 2 5 2 3 4 2" xfId="26491"/>
    <cellStyle name="Normal 2 6 2 5 2 3 5" xfId="18345"/>
    <cellStyle name="Normal 2 6 2 5 2 4" xfId="3395"/>
    <cellStyle name="Normal 2 6 2 5 2 4 2" xfId="11541"/>
    <cellStyle name="Normal 2 6 2 5 2 4 2 2" xfId="27837"/>
    <cellStyle name="Normal 2 6 2 5 2 4 3" xfId="19691"/>
    <cellStyle name="Normal 2 6 2 5 2 5" xfId="5938"/>
    <cellStyle name="Normal 2 6 2 5 2 5 2" xfId="14084"/>
    <cellStyle name="Normal 2 6 2 5 2 5 2 2" xfId="30380"/>
    <cellStyle name="Normal 2 6 2 5 2 5 3" xfId="22234"/>
    <cellStyle name="Normal 2 6 2 5 2 6" xfId="8785"/>
    <cellStyle name="Normal 2 6 2 5 2 6 2" xfId="25081"/>
    <cellStyle name="Normal 2 6 2 5 2 7" xfId="16935"/>
    <cellStyle name="Normal 2 6 2 5 3" xfId="1000"/>
    <cellStyle name="Normal 2 6 2 5 3 2" xfId="2410"/>
    <cellStyle name="Normal 2 6 2 5 3 2 2" xfId="4926"/>
    <cellStyle name="Normal 2 6 2 5 3 2 2 2" xfId="13072"/>
    <cellStyle name="Normal 2 6 2 5 3 2 2 2 2" xfId="29368"/>
    <cellStyle name="Normal 2 6 2 5 3 2 2 3" xfId="21222"/>
    <cellStyle name="Normal 2 6 2 5 3 2 3" xfId="7709"/>
    <cellStyle name="Normal 2 6 2 5 3 2 3 2" xfId="15855"/>
    <cellStyle name="Normal 2 6 2 5 3 2 3 2 2" xfId="32151"/>
    <cellStyle name="Normal 2 6 2 5 3 2 3 3" xfId="24005"/>
    <cellStyle name="Normal 2 6 2 5 3 2 4" xfId="10556"/>
    <cellStyle name="Normal 2 6 2 5 3 2 4 2" xfId="26852"/>
    <cellStyle name="Normal 2 6 2 5 3 2 5" xfId="18706"/>
    <cellStyle name="Normal 2 6 2 5 3 3" xfId="3708"/>
    <cellStyle name="Normal 2 6 2 5 3 3 2" xfId="11854"/>
    <cellStyle name="Normal 2 6 2 5 3 3 2 2" xfId="28150"/>
    <cellStyle name="Normal 2 6 2 5 3 3 3" xfId="20004"/>
    <cellStyle name="Normal 2 6 2 5 3 4" xfId="6299"/>
    <cellStyle name="Normal 2 6 2 5 3 4 2" xfId="14445"/>
    <cellStyle name="Normal 2 6 2 5 3 4 2 2" xfId="30741"/>
    <cellStyle name="Normal 2 6 2 5 3 4 3" xfId="22595"/>
    <cellStyle name="Normal 2 6 2 5 3 5" xfId="9146"/>
    <cellStyle name="Normal 2 6 2 5 3 5 2" xfId="25442"/>
    <cellStyle name="Normal 2 6 2 5 3 6" xfId="17296"/>
    <cellStyle name="Normal 2 6 2 5 4" xfId="1705"/>
    <cellStyle name="Normal 2 6 2 5 4 2" xfId="4317"/>
    <cellStyle name="Normal 2 6 2 5 4 2 2" xfId="12463"/>
    <cellStyle name="Normal 2 6 2 5 4 2 2 2" xfId="28759"/>
    <cellStyle name="Normal 2 6 2 5 4 2 3" xfId="20613"/>
    <cellStyle name="Normal 2 6 2 5 4 3" xfId="7004"/>
    <cellStyle name="Normal 2 6 2 5 4 3 2" xfId="15150"/>
    <cellStyle name="Normal 2 6 2 5 4 3 2 2" xfId="31446"/>
    <cellStyle name="Normal 2 6 2 5 4 3 3" xfId="23300"/>
    <cellStyle name="Normal 2 6 2 5 4 4" xfId="9851"/>
    <cellStyle name="Normal 2 6 2 5 4 4 2" xfId="26147"/>
    <cellStyle name="Normal 2 6 2 5 4 5" xfId="18001"/>
    <cellStyle name="Normal 2 6 2 5 5" xfId="3099"/>
    <cellStyle name="Normal 2 6 2 5 5 2" xfId="11245"/>
    <cellStyle name="Normal 2 6 2 5 5 2 2" xfId="27541"/>
    <cellStyle name="Normal 2 6 2 5 5 3" xfId="19395"/>
    <cellStyle name="Normal 2 6 2 5 6" xfId="5594"/>
    <cellStyle name="Normal 2 6 2 5 6 2" xfId="13740"/>
    <cellStyle name="Normal 2 6 2 5 6 2 2" xfId="30036"/>
    <cellStyle name="Normal 2 6 2 5 6 3" xfId="21890"/>
    <cellStyle name="Normal 2 6 2 5 7" xfId="8441"/>
    <cellStyle name="Normal 2 6 2 5 7 2" xfId="24737"/>
    <cellStyle name="Normal 2 6 2 5 8" xfId="16591"/>
    <cellStyle name="Normal 2 6 2 6" xfId="384"/>
    <cellStyle name="Normal 2 6 2 6 2" xfId="1090"/>
    <cellStyle name="Normal 2 6 2 6 2 2" xfId="2500"/>
    <cellStyle name="Normal 2 6 2 6 2 2 2" xfId="5000"/>
    <cellStyle name="Normal 2 6 2 6 2 2 2 2" xfId="13146"/>
    <cellStyle name="Normal 2 6 2 6 2 2 2 2 2" xfId="29442"/>
    <cellStyle name="Normal 2 6 2 6 2 2 2 3" xfId="21296"/>
    <cellStyle name="Normal 2 6 2 6 2 2 3" xfId="7799"/>
    <cellStyle name="Normal 2 6 2 6 2 2 3 2" xfId="15945"/>
    <cellStyle name="Normal 2 6 2 6 2 2 3 2 2" xfId="32241"/>
    <cellStyle name="Normal 2 6 2 6 2 2 3 3" xfId="24095"/>
    <cellStyle name="Normal 2 6 2 6 2 2 4" xfId="10646"/>
    <cellStyle name="Normal 2 6 2 6 2 2 4 2" xfId="26942"/>
    <cellStyle name="Normal 2 6 2 6 2 2 5" xfId="18796"/>
    <cellStyle name="Normal 2 6 2 6 2 3" xfId="3782"/>
    <cellStyle name="Normal 2 6 2 6 2 3 2" xfId="11928"/>
    <cellStyle name="Normal 2 6 2 6 2 3 2 2" xfId="28224"/>
    <cellStyle name="Normal 2 6 2 6 2 3 3" xfId="20078"/>
    <cellStyle name="Normal 2 6 2 6 2 4" xfId="6389"/>
    <cellStyle name="Normal 2 6 2 6 2 4 2" xfId="14535"/>
    <cellStyle name="Normal 2 6 2 6 2 4 2 2" xfId="30831"/>
    <cellStyle name="Normal 2 6 2 6 2 4 3" xfId="22685"/>
    <cellStyle name="Normal 2 6 2 6 2 5" xfId="9236"/>
    <cellStyle name="Normal 2 6 2 6 2 5 2" xfId="25532"/>
    <cellStyle name="Normal 2 6 2 6 2 6" xfId="17386"/>
    <cellStyle name="Normal 2 6 2 6 3" xfId="1795"/>
    <cellStyle name="Normal 2 6 2 6 3 2" xfId="4391"/>
    <cellStyle name="Normal 2 6 2 6 3 2 2" xfId="12537"/>
    <cellStyle name="Normal 2 6 2 6 3 2 2 2" xfId="28833"/>
    <cellStyle name="Normal 2 6 2 6 3 2 3" xfId="20687"/>
    <cellStyle name="Normal 2 6 2 6 3 3" xfId="7094"/>
    <cellStyle name="Normal 2 6 2 6 3 3 2" xfId="15240"/>
    <cellStyle name="Normal 2 6 2 6 3 3 2 2" xfId="31536"/>
    <cellStyle name="Normal 2 6 2 6 3 3 3" xfId="23390"/>
    <cellStyle name="Normal 2 6 2 6 3 4" xfId="9941"/>
    <cellStyle name="Normal 2 6 2 6 3 4 2" xfId="26237"/>
    <cellStyle name="Normal 2 6 2 6 3 5" xfId="18091"/>
    <cellStyle name="Normal 2 6 2 6 4" xfId="3173"/>
    <cellStyle name="Normal 2 6 2 6 4 2" xfId="11319"/>
    <cellStyle name="Normal 2 6 2 6 4 2 2" xfId="27615"/>
    <cellStyle name="Normal 2 6 2 6 4 3" xfId="19469"/>
    <cellStyle name="Normal 2 6 2 6 5" xfId="5684"/>
    <cellStyle name="Normal 2 6 2 6 5 2" xfId="13830"/>
    <cellStyle name="Normal 2 6 2 6 5 2 2" xfId="30126"/>
    <cellStyle name="Normal 2 6 2 6 5 3" xfId="21980"/>
    <cellStyle name="Normal 2 6 2 6 6" xfId="8531"/>
    <cellStyle name="Normal 2 6 2 6 6 2" xfId="24827"/>
    <cellStyle name="Normal 2 6 2 6 7" xfId="16681"/>
    <cellStyle name="Normal 2 6 2 7" xfId="746"/>
    <cellStyle name="Normal 2 6 2 7 2" xfId="2156"/>
    <cellStyle name="Normal 2 6 2 7 2 2" xfId="4704"/>
    <cellStyle name="Normal 2 6 2 7 2 2 2" xfId="12850"/>
    <cellStyle name="Normal 2 6 2 7 2 2 2 2" xfId="29146"/>
    <cellStyle name="Normal 2 6 2 7 2 2 3" xfId="21000"/>
    <cellStyle name="Normal 2 6 2 7 2 3" xfId="7455"/>
    <cellStyle name="Normal 2 6 2 7 2 3 2" xfId="15601"/>
    <cellStyle name="Normal 2 6 2 7 2 3 2 2" xfId="31897"/>
    <cellStyle name="Normal 2 6 2 7 2 3 3" xfId="23751"/>
    <cellStyle name="Normal 2 6 2 7 2 4" xfId="10302"/>
    <cellStyle name="Normal 2 6 2 7 2 4 2" xfId="26598"/>
    <cellStyle name="Normal 2 6 2 7 2 5" xfId="18452"/>
    <cellStyle name="Normal 2 6 2 7 3" xfId="3486"/>
    <cellStyle name="Normal 2 6 2 7 3 2" xfId="11632"/>
    <cellStyle name="Normal 2 6 2 7 3 2 2" xfId="27928"/>
    <cellStyle name="Normal 2 6 2 7 3 3" xfId="19782"/>
    <cellStyle name="Normal 2 6 2 7 4" xfId="6045"/>
    <cellStyle name="Normal 2 6 2 7 4 2" xfId="14191"/>
    <cellStyle name="Normal 2 6 2 7 4 2 2" xfId="30487"/>
    <cellStyle name="Normal 2 6 2 7 4 3" xfId="22341"/>
    <cellStyle name="Normal 2 6 2 7 5" xfId="8892"/>
    <cellStyle name="Normal 2 6 2 7 5 2" xfId="25188"/>
    <cellStyle name="Normal 2 6 2 7 6" xfId="17042"/>
    <cellStyle name="Normal 2 6 2 8" xfId="1451"/>
    <cellStyle name="Normal 2 6 2 8 2" xfId="4095"/>
    <cellStyle name="Normal 2 6 2 8 2 2" xfId="12241"/>
    <cellStyle name="Normal 2 6 2 8 2 2 2" xfId="28537"/>
    <cellStyle name="Normal 2 6 2 8 2 3" xfId="20391"/>
    <cellStyle name="Normal 2 6 2 8 3" xfId="6750"/>
    <cellStyle name="Normal 2 6 2 8 3 2" xfId="14896"/>
    <cellStyle name="Normal 2 6 2 8 3 2 2" xfId="31192"/>
    <cellStyle name="Normal 2 6 2 8 3 3" xfId="23046"/>
    <cellStyle name="Normal 2 6 2 8 4" xfId="9597"/>
    <cellStyle name="Normal 2 6 2 8 4 2" xfId="25893"/>
    <cellStyle name="Normal 2 6 2 8 5" xfId="17747"/>
    <cellStyle name="Normal 2 6 2 9" xfId="2877"/>
    <cellStyle name="Normal 2 6 2 9 2" xfId="11023"/>
    <cellStyle name="Normal 2 6 2 9 2 2" xfId="27319"/>
    <cellStyle name="Normal 2 6 2 9 3" xfId="19173"/>
    <cellStyle name="Normal 2 6 3" xfId="62"/>
    <cellStyle name="Normal 2 6 3 10" xfId="8209"/>
    <cellStyle name="Normal 2 6 3 10 2" xfId="24505"/>
    <cellStyle name="Normal 2 6 3 11" xfId="16359"/>
    <cellStyle name="Normal 2 6 3 2" xfId="152"/>
    <cellStyle name="Normal 2 6 3 2 2" xfId="496"/>
    <cellStyle name="Normal 2 6 3 2 2 2" xfId="1202"/>
    <cellStyle name="Normal 2 6 3 2 2 2 2" xfId="2612"/>
    <cellStyle name="Normal 2 6 3 2 2 2 2 2" xfId="5092"/>
    <cellStyle name="Normal 2 6 3 2 2 2 2 2 2" xfId="13238"/>
    <cellStyle name="Normal 2 6 3 2 2 2 2 2 2 2" xfId="29534"/>
    <cellStyle name="Normal 2 6 3 2 2 2 2 2 3" xfId="21388"/>
    <cellStyle name="Normal 2 6 3 2 2 2 2 3" xfId="7911"/>
    <cellStyle name="Normal 2 6 3 2 2 2 2 3 2" xfId="16057"/>
    <cellStyle name="Normal 2 6 3 2 2 2 2 3 2 2" xfId="32353"/>
    <cellStyle name="Normal 2 6 3 2 2 2 2 3 3" xfId="24207"/>
    <cellStyle name="Normal 2 6 3 2 2 2 2 4" xfId="10758"/>
    <cellStyle name="Normal 2 6 3 2 2 2 2 4 2" xfId="27054"/>
    <cellStyle name="Normal 2 6 3 2 2 2 2 5" xfId="18908"/>
    <cellStyle name="Normal 2 6 3 2 2 2 3" xfId="3874"/>
    <cellStyle name="Normal 2 6 3 2 2 2 3 2" xfId="12020"/>
    <cellStyle name="Normal 2 6 3 2 2 2 3 2 2" xfId="28316"/>
    <cellStyle name="Normal 2 6 3 2 2 2 3 3" xfId="20170"/>
    <cellStyle name="Normal 2 6 3 2 2 2 4" xfId="6501"/>
    <cellStyle name="Normal 2 6 3 2 2 2 4 2" xfId="14647"/>
    <cellStyle name="Normal 2 6 3 2 2 2 4 2 2" xfId="30943"/>
    <cellStyle name="Normal 2 6 3 2 2 2 4 3" xfId="22797"/>
    <cellStyle name="Normal 2 6 3 2 2 2 5" xfId="9348"/>
    <cellStyle name="Normal 2 6 3 2 2 2 5 2" xfId="25644"/>
    <cellStyle name="Normal 2 6 3 2 2 2 6" xfId="17498"/>
    <cellStyle name="Normal 2 6 3 2 2 3" xfId="1907"/>
    <cellStyle name="Normal 2 6 3 2 2 3 2" xfId="4483"/>
    <cellStyle name="Normal 2 6 3 2 2 3 2 2" xfId="12629"/>
    <cellStyle name="Normal 2 6 3 2 2 3 2 2 2" xfId="28925"/>
    <cellStyle name="Normal 2 6 3 2 2 3 2 3" xfId="20779"/>
    <cellStyle name="Normal 2 6 3 2 2 3 3" xfId="7206"/>
    <cellStyle name="Normal 2 6 3 2 2 3 3 2" xfId="15352"/>
    <cellStyle name="Normal 2 6 3 2 2 3 3 2 2" xfId="31648"/>
    <cellStyle name="Normal 2 6 3 2 2 3 3 3" xfId="23502"/>
    <cellStyle name="Normal 2 6 3 2 2 3 4" xfId="10053"/>
    <cellStyle name="Normal 2 6 3 2 2 3 4 2" xfId="26349"/>
    <cellStyle name="Normal 2 6 3 2 2 3 5" xfId="18203"/>
    <cellStyle name="Normal 2 6 3 2 2 4" xfId="3265"/>
    <cellStyle name="Normal 2 6 3 2 2 4 2" xfId="11411"/>
    <cellStyle name="Normal 2 6 3 2 2 4 2 2" xfId="27707"/>
    <cellStyle name="Normal 2 6 3 2 2 4 3" xfId="19561"/>
    <cellStyle name="Normal 2 6 3 2 2 5" xfId="5796"/>
    <cellStyle name="Normal 2 6 3 2 2 5 2" xfId="13942"/>
    <cellStyle name="Normal 2 6 3 2 2 5 2 2" xfId="30238"/>
    <cellStyle name="Normal 2 6 3 2 2 5 3" xfId="22092"/>
    <cellStyle name="Normal 2 6 3 2 2 6" xfId="8643"/>
    <cellStyle name="Normal 2 6 3 2 2 6 2" xfId="24939"/>
    <cellStyle name="Normal 2 6 3 2 2 7" xfId="16793"/>
    <cellStyle name="Normal 2 6 3 2 3" xfId="858"/>
    <cellStyle name="Normal 2 6 3 2 3 2" xfId="2268"/>
    <cellStyle name="Normal 2 6 3 2 3 2 2" xfId="4796"/>
    <cellStyle name="Normal 2 6 3 2 3 2 2 2" xfId="12942"/>
    <cellStyle name="Normal 2 6 3 2 3 2 2 2 2" xfId="29238"/>
    <cellStyle name="Normal 2 6 3 2 3 2 2 3" xfId="21092"/>
    <cellStyle name="Normal 2 6 3 2 3 2 3" xfId="7567"/>
    <cellStyle name="Normal 2 6 3 2 3 2 3 2" xfId="15713"/>
    <cellStyle name="Normal 2 6 3 2 3 2 3 2 2" xfId="32009"/>
    <cellStyle name="Normal 2 6 3 2 3 2 3 3" xfId="23863"/>
    <cellStyle name="Normal 2 6 3 2 3 2 4" xfId="10414"/>
    <cellStyle name="Normal 2 6 3 2 3 2 4 2" xfId="26710"/>
    <cellStyle name="Normal 2 6 3 2 3 2 5" xfId="18564"/>
    <cellStyle name="Normal 2 6 3 2 3 3" xfId="3578"/>
    <cellStyle name="Normal 2 6 3 2 3 3 2" xfId="11724"/>
    <cellStyle name="Normal 2 6 3 2 3 3 2 2" xfId="28020"/>
    <cellStyle name="Normal 2 6 3 2 3 3 3" xfId="19874"/>
    <cellStyle name="Normal 2 6 3 2 3 4" xfId="6157"/>
    <cellStyle name="Normal 2 6 3 2 3 4 2" xfId="14303"/>
    <cellStyle name="Normal 2 6 3 2 3 4 2 2" xfId="30599"/>
    <cellStyle name="Normal 2 6 3 2 3 4 3" xfId="22453"/>
    <cellStyle name="Normal 2 6 3 2 3 5" xfId="9004"/>
    <cellStyle name="Normal 2 6 3 2 3 5 2" xfId="25300"/>
    <cellStyle name="Normal 2 6 3 2 3 6" xfId="17154"/>
    <cellStyle name="Normal 2 6 3 2 4" xfId="1563"/>
    <cellStyle name="Normal 2 6 3 2 4 2" xfId="4187"/>
    <cellStyle name="Normal 2 6 3 2 4 2 2" xfId="12333"/>
    <cellStyle name="Normal 2 6 3 2 4 2 2 2" xfId="28629"/>
    <cellStyle name="Normal 2 6 3 2 4 2 3" xfId="20483"/>
    <cellStyle name="Normal 2 6 3 2 4 3" xfId="6862"/>
    <cellStyle name="Normal 2 6 3 2 4 3 2" xfId="15008"/>
    <cellStyle name="Normal 2 6 3 2 4 3 2 2" xfId="31304"/>
    <cellStyle name="Normal 2 6 3 2 4 3 3" xfId="23158"/>
    <cellStyle name="Normal 2 6 3 2 4 4" xfId="9709"/>
    <cellStyle name="Normal 2 6 3 2 4 4 2" xfId="26005"/>
    <cellStyle name="Normal 2 6 3 2 4 5" xfId="17859"/>
    <cellStyle name="Normal 2 6 3 2 5" xfId="2969"/>
    <cellStyle name="Normal 2 6 3 2 5 2" xfId="11115"/>
    <cellStyle name="Normal 2 6 3 2 5 2 2" xfId="27411"/>
    <cellStyle name="Normal 2 6 3 2 5 3" xfId="19265"/>
    <cellStyle name="Normal 2 6 3 2 6" xfId="5452"/>
    <cellStyle name="Normal 2 6 3 2 6 2" xfId="13598"/>
    <cellStyle name="Normal 2 6 3 2 6 2 2" xfId="29894"/>
    <cellStyle name="Normal 2 6 3 2 6 3" xfId="21748"/>
    <cellStyle name="Normal 2 6 3 2 7" xfId="8299"/>
    <cellStyle name="Normal 2 6 3 2 7 2" xfId="24595"/>
    <cellStyle name="Normal 2 6 3 2 8" xfId="16449"/>
    <cellStyle name="Normal 2 6 3 3" xfId="232"/>
    <cellStyle name="Normal 2 6 3 3 2" xfId="576"/>
    <cellStyle name="Normal 2 6 3 3 2 2" xfId="1282"/>
    <cellStyle name="Normal 2 6 3 3 2 2 2" xfId="2692"/>
    <cellStyle name="Normal 2 6 3 3 2 2 2 2" xfId="5166"/>
    <cellStyle name="Normal 2 6 3 3 2 2 2 2 2" xfId="13312"/>
    <cellStyle name="Normal 2 6 3 3 2 2 2 2 2 2" xfId="29608"/>
    <cellStyle name="Normal 2 6 3 3 2 2 2 2 3" xfId="21462"/>
    <cellStyle name="Normal 2 6 3 3 2 2 2 3" xfId="7991"/>
    <cellStyle name="Normal 2 6 3 3 2 2 2 3 2" xfId="16137"/>
    <cellStyle name="Normal 2 6 3 3 2 2 2 3 2 2" xfId="32433"/>
    <cellStyle name="Normal 2 6 3 3 2 2 2 3 3" xfId="24287"/>
    <cellStyle name="Normal 2 6 3 3 2 2 2 4" xfId="10838"/>
    <cellStyle name="Normal 2 6 3 3 2 2 2 4 2" xfId="27134"/>
    <cellStyle name="Normal 2 6 3 3 2 2 2 5" xfId="18988"/>
    <cellStyle name="Normal 2 6 3 3 2 2 3" xfId="3948"/>
    <cellStyle name="Normal 2 6 3 3 2 2 3 2" xfId="12094"/>
    <cellStyle name="Normal 2 6 3 3 2 2 3 2 2" xfId="28390"/>
    <cellStyle name="Normal 2 6 3 3 2 2 3 3" xfId="20244"/>
    <cellStyle name="Normal 2 6 3 3 2 2 4" xfId="6581"/>
    <cellStyle name="Normal 2 6 3 3 2 2 4 2" xfId="14727"/>
    <cellStyle name="Normal 2 6 3 3 2 2 4 2 2" xfId="31023"/>
    <cellStyle name="Normal 2 6 3 3 2 2 4 3" xfId="22877"/>
    <cellStyle name="Normal 2 6 3 3 2 2 5" xfId="9428"/>
    <cellStyle name="Normal 2 6 3 3 2 2 5 2" xfId="25724"/>
    <cellStyle name="Normal 2 6 3 3 2 2 6" xfId="17578"/>
    <cellStyle name="Normal 2 6 3 3 2 3" xfId="1987"/>
    <cellStyle name="Normal 2 6 3 3 2 3 2" xfId="4557"/>
    <cellStyle name="Normal 2 6 3 3 2 3 2 2" xfId="12703"/>
    <cellStyle name="Normal 2 6 3 3 2 3 2 2 2" xfId="28999"/>
    <cellStyle name="Normal 2 6 3 3 2 3 2 3" xfId="20853"/>
    <cellStyle name="Normal 2 6 3 3 2 3 3" xfId="7286"/>
    <cellStyle name="Normal 2 6 3 3 2 3 3 2" xfId="15432"/>
    <cellStyle name="Normal 2 6 3 3 2 3 3 2 2" xfId="31728"/>
    <cellStyle name="Normal 2 6 3 3 2 3 3 3" xfId="23582"/>
    <cellStyle name="Normal 2 6 3 3 2 3 4" xfId="10133"/>
    <cellStyle name="Normal 2 6 3 3 2 3 4 2" xfId="26429"/>
    <cellStyle name="Normal 2 6 3 3 2 3 5" xfId="18283"/>
    <cellStyle name="Normal 2 6 3 3 2 4" xfId="3339"/>
    <cellStyle name="Normal 2 6 3 3 2 4 2" xfId="11485"/>
    <cellStyle name="Normal 2 6 3 3 2 4 2 2" xfId="27781"/>
    <cellStyle name="Normal 2 6 3 3 2 4 3" xfId="19635"/>
    <cellStyle name="Normal 2 6 3 3 2 5" xfId="5876"/>
    <cellStyle name="Normal 2 6 3 3 2 5 2" xfId="14022"/>
    <cellStyle name="Normal 2 6 3 3 2 5 2 2" xfId="30318"/>
    <cellStyle name="Normal 2 6 3 3 2 5 3" xfId="22172"/>
    <cellStyle name="Normal 2 6 3 3 2 6" xfId="8723"/>
    <cellStyle name="Normal 2 6 3 3 2 6 2" xfId="25019"/>
    <cellStyle name="Normal 2 6 3 3 2 7" xfId="16873"/>
    <cellStyle name="Normal 2 6 3 3 3" xfId="938"/>
    <cellStyle name="Normal 2 6 3 3 3 2" xfId="2348"/>
    <cellStyle name="Normal 2 6 3 3 3 2 2" xfId="4870"/>
    <cellStyle name="Normal 2 6 3 3 3 2 2 2" xfId="13016"/>
    <cellStyle name="Normal 2 6 3 3 3 2 2 2 2" xfId="29312"/>
    <cellStyle name="Normal 2 6 3 3 3 2 2 3" xfId="21166"/>
    <cellStyle name="Normal 2 6 3 3 3 2 3" xfId="7647"/>
    <cellStyle name="Normal 2 6 3 3 3 2 3 2" xfId="15793"/>
    <cellStyle name="Normal 2 6 3 3 3 2 3 2 2" xfId="32089"/>
    <cellStyle name="Normal 2 6 3 3 3 2 3 3" xfId="23943"/>
    <cellStyle name="Normal 2 6 3 3 3 2 4" xfId="10494"/>
    <cellStyle name="Normal 2 6 3 3 3 2 4 2" xfId="26790"/>
    <cellStyle name="Normal 2 6 3 3 3 2 5" xfId="18644"/>
    <cellStyle name="Normal 2 6 3 3 3 3" xfId="3652"/>
    <cellStyle name="Normal 2 6 3 3 3 3 2" xfId="11798"/>
    <cellStyle name="Normal 2 6 3 3 3 3 2 2" xfId="28094"/>
    <cellStyle name="Normal 2 6 3 3 3 3 3" xfId="19948"/>
    <cellStyle name="Normal 2 6 3 3 3 4" xfId="6237"/>
    <cellStyle name="Normal 2 6 3 3 3 4 2" xfId="14383"/>
    <cellStyle name="Normal 2 6 3 3 3 4 2 2" xfId="30679"/>
    <cellStyle name="Normal 2 6 3 3 3 4 3" xfId="22533"/>
    <cellStyle name="Normal 2 6 3 3 3 5" xfId="9084"/>
    <cellStyle name="Normal 2 6 3 3 3 5 2" xfId="25380"/>
    <cellStyle name="Normal 2 6 3 3 3 6" xfId="17234"/>
    <cellStyle name="Normal 2 6 3 3 4" xfId="1643"/>
    <cellStyle name="Normal 2 6 3 3 4 2" xfId="4261"/>
    <cellStyle name="Normal 2 6 3 3 4 2 2" xfId="12407"/>
    <cellStyle name="Normal 2 6 3 3 4 2 2 2" xfId="28703"/>
    <cellStyle name="Normal 2 6 3 3 4 2 3" xfId="20557"/>
    <cellStyle name="Normal 2 6 3 3 4 3" xfId="6942"/>
    <cellStyle name="Normal 2 6 3 3 4 3 2" xfId="15088"/>
    <cellStyle name="Normal 2 6 3 3 4 3 2 2" xfId="31384"/>
    <cellStyle name="Normal 2 6 3 3 4 3 3" xfId="23238"/>
    <cellStyle name="Normal 2 6 3 3 4 4" xfId="9789"/>
    <cellStyle name="Normal 2 6 3 3 4 4 2" xfId="26085"/>
    <cellStyle name="Normal 2 6 3 3 4 5" xfId="17939"/>
    <cellStyle name="Normal 2 6 3 3 5" xfId="3043"/>
    <cellStyle name="Normal 2 6 3 3 5 2" xfId="11189"/>
    <cellStyle name="Normal 2 6 3 3 5 2 2" xfId="27485"/>
    <cellStyle name="Normal 2 6 3 3 5 3" xfId="19339"/>
    <cellStyle name="Normal 2 6 3 3 6" xfId="5532"/>
    <cellStyle name="Normal 2 6 3 3 6 2" xfId="13678"/>
    <cellStyle name="Normal 2 6 3 3 6 2 2" xfId="29974"/>
    <cellStyle name="Normal 2 6 3 3 6 3" xfId="21828"/>
    <cellStyle name="Normal 2 6 3 3 7" xfId="8379"/>
    <cellStyle name="Normal 2 6 3 3 7 2" xfId="24675"/>
    <cellStyle name="Normal 2 6 3 3 8" xfId="16529"/>
    <cellStyle name="Normal 2 6 3 4" xfId="316"/>
    <cellStyle name="Normal 2 6 3 4 2" xfId="660"/>
    <cellStyle name="Normal 2 6 3 4 2 2" xfId="1366"/>
    <cellStyle name="Normal 2 6 3 4 2 2 2" xfId="2776"/>
    <cellStyle name="Normal 2 6 3 4 2 2 2 2" xfId="5240"/>
    <cellStyle name="Normal 2 6 3 4 2 2 2 2 2" xfId="13386"/>
    <cellStyle name="Normal 2 6 3 4 2 2 2 2 2 2" xfId="29682"/>
    <cellStyle name="Normal 2 6 3 4 2 2 2 2 3" xfId="21536"/>
    <cellStyle name="Normal 2 6 3 4 2 2 2 3" xfId="8075"/>
    <cellStyle name="Normal 2 6 3 4 2 2 2 3 2" xfId="16221"/>
    <cellStyle name="Normal 2 6 3 4 2 2 2 3 2 2" xfId="32517"/>
    <cellStyle name="Normal 2 6 3 4 2 2 2 3 3" xfId="24371"/>
    <cellStyle name="Normal 2 6 3 4 2 2 2 4" xfId="10922"/>
    <cellStyle name="Normal 2 6 3 4 2 2 2 4 2" xfId="27218"/>
    <cellStyle name="Normal 2 6 3 4 2 2 2 5" xfId="19072"/>
    <cellStyle name="Normal 2 6 3 4 2 2 3" xfId="4022"/>
    <cellStyle name="Normal 2 6 3 4 2 2 3 2" xfId="12168"/>
    <cellStyle name="Normal 2 6 3 4 2 2 3 2 2" xfId="28464"/>
    <cellStyle name="Normal 2 6 3 4 2 2 3 3" xfId="20318"/>
    <cellStyle name="Normal 2 6 3 4 2 2 4" xfId="6665"/>
    <cellStyle name="Normal 2 6 3 4 2 2 4 2" xfId="14811"/>
    <cellStyle name="Normal 2 6 3 4 2 2 4 2 2" xfId="31107"/>
    <cellStyle name="Normal 2 6 3 4 2 2 4 3" xfId="22961"/>
    <cellStyle name="Normal 2 6 3 4 2 2 5" xfId="9512"/>
    <cellStyle name="Normal 2 6 3 4 2 2 5 2" xfId="25808"/>
    <cellStyle name="Normal 2 6 3 4 2 2 6" xfId="17662"/>
    <cellStyle name="Normal 2 6 3 4 2 3" xfId="2071"/>
    <cellStyle name="Normal 2 6 3 4 2 3 2" xfId="4631"/>
    <cellStyle name="Normal 2 6 3 4 2 3 2 2" xfId="12777"/>
    <cellStyle name="Normal 2 6 3 4 2 3 2 2 2" xfId="29073"/>
    <cellStyle name="Normal 2 6 3 4 2 3 2 3" xfId="20927"/>
    <cellStyle name="Normal 2 6 3 4 2 3 3" xfId="7370"/>
    <cellStyle name="Normal 2 6 3 4 2 3 3 2" xfId="15516"/>
    <cellStyle name="Normal 2 6 3 4 2 3 3 2 2" xfId="31812"/>
    <cellStyle name="Normal 2 6 3 4 2 3 3 3" xfId="23666"/>
    <cellStyle name="Normal 2 6 3 4 2 3 4" xfId="10217"/>
    <cellStyle name="Normal 2 6 3 4 2 3 4 2" xfId="26513"/>
    <cellStyle name="Normal 2 6 3 4 2 3 5" xfId="18367"/>
    <cellStyle name="Normal 2 6 3 4 2 4" xfId="3413"/>
    <cellStyle name="Normal 2 6 3 4 2 4 2" xfId="11559"/>
    <cellStyle name="Normal 2 6 3 4 2 4 2 2" xfId="27855"/>
    <cellStyle name="Normal 2 6 3 4 2 4 3" xfId="19709"/>
    <cellStyle name="Normal 2 6 3 4 2 5" xfId="5960"/>
    <cellStyle name="Normal 2 6 3 4 2 5 2" xfId="14106"/>
    <cellStyle name="Normal 2 6 3 4 2 5 2 2" xfId="30402"/>
    <cellStyle name="Normal 2 6 3 4 2 5 3" xfId="22256"/>
    <cellStyle name="Normal 2 6 3 4 2 6" xfId="8807"/>
    <cellStyle name="Normal 2 6 3 4 2 6 2" xfId="25103"/>
    <cellStyle name="Normal 2 6 3 4 2 7" xfId="16957"/>
    <cellStyle name="Normal 2 6 3 4 3" xfId="1022"/>
    <cellStyle name="Normal 2 6 3 4 3 2" xfId="2432"/>
    <cellStyle name="Normal 2 6 3 4 3 2 2" xfId="4944"/>
    <cellStyle name="Normal 2 6 3 4 3 2 2 2" xfId="13090"/>
    <cellStyle name="Normal 2 6 3 4 3 2 2 2 2" xfId="29386"/>
    <cellStyle name="Normal 2 6 3 4 3 2 2 3" xfId="21240"/>
    <cellStyle name="Normal 2 6 3 4 3 2 3" xfId="7731"/>
    <cellStyle name="Normal 2 6 3 4 3 2 3 2" xfId="15877"/>
    <cellStyle name="Normal 2 6 3 4 3 2 3 2 2" xfId="32173"/>
    <cellStyle name="Normal 2 6 3 4 3 2 3 3" xfId="24027"/>
    <cellStyle name="Normal 2 6 3 4 3 2 4" xfId="10578"/>
    <cellStyle name="Normal 2 6 3 4 3 2 4 2" xfId="26874"/>
    <cellStyle name="Normal 2 6 3 4 3 2 5" xfId="18728"/>
    <cellStyle name="Normal 2 6 3 4 3 3" xfId="3726"/>
    <cellStyle name="Normal 2 6 3 4 3 3 2" xfId="11872"/>
    <cellStyle name="Normal 2 6 3 4 3 3 2 2" xfId="28168"/>
    <cellStyle name="Normal 2 6 3 4 3 3 3" xfId="20022"/>
    <cellStyle name="Normal 2 6 3 4 3 4" xfId="6321"/>
    <cellStyle name="Normal 2 6 3 4 3 4 2" xfId="14467"/>
    <cellStyle name="Normal 2 6 3 4 3 4 2 2" xfId="30763"/>
    <cellStyle name="Normal 2 6 3 4 3 4 3" xfId="22617"/>
    <cellStyle name="Normal 2 6 3 4 3 5" xfId="9168"/>
    <cellStyle name="Normal 2 6 3 4 3 5 2" xfId="25464"/>
    <cellStyle name="Normal 2 6 3 4 3 6" xfId="17318"/>
    <cellStyle name="Normal 2 6 3 4 4" xfId="1727"/>
    <cellStyle name="Normal 2 6 3 4 4 2" xfId="4335"/>
    <cellStyle name="Normal 2 6 3 4 4 2 2" xfId="12481"/>
    <cellStyle name="Normal 2 6 3 4 4 2 2 2" xfId="28777"/>
    <cellStyle name="Normal 2 6 3 4 4 2 3" xfId="20631"/>
    <cellStyle name="Normal 2 6 3 4 4 3" xfId="7026"/>
    <cellStyle name="Normal 2 6 3 4 4 3 2" xfId="15172"/>
    <cellStyle name="Normal 2 6 3 4 4 3 2 2" xfId="31468"/>
    <cellStyle name="Normal 2 6 3 4 4 3 3" xfId="23322"/>
    <cellStyle name="Normal 2 6 3 4 4 4" xfId="9873"/>
    <cellStyle name="Normal 2 6 3 4 4 4 2" xfId="26169"/>
    <cellStyle name="Normal 2 6 3 4 4 5" xfId="18023"/>
    <cellStyle name="Normal 2 6 3 4 5" xfId="3117"/>
    <cellStyle name="Normal 2 6 3 4 5 2" xfId="11263"/>
    <cellStyle name="Normal 2 6 3 4 5 2 2" xfId="27559"/>
    <cellStyle name="Normal 2 6 3 4 5 3" xfId="19413"/>
    <cellStyle name="Normal 2 6 3 4 6" xfId="5616"/>
    <cellStyle name="Normal 2 6 3 4 6 2" xfId="13762"/>
    <cellStyle name="Normal 2 6 3 4 6 2 2" xfId="30058"/>
    <cellStyle name="Normal 2 6 3 4 6 3" xfId="21912"/>
    <cellStyle name="Normal 2 6 3 4 7" xfId="8463"/>
    <cellStyle name="Normal 2 6 3 4 7 2" xfId="24759"/>
    <cellStyle name="Normal 2 6 3 4 8" xfId="16613"/>
    <cellStyle name="Normal 2 6 3 5" xfId="406"/>
    <cellStyle name="Normal 2 6 3 5 2" xfId="1112"/>
    <cellStyle name="Normal 2 6 3 5 2 2" xfId="2522"/>
    <cellStyle name="Normal 2 6 3 5 2 2 2" xfId="5018"/>
    <cellStyle name="Normal 2 6 3 5 2 2 2 2" xfId="13164"/>
    <cellStyle name="Normal 2 6 3 5 2 2 2 2 2" xfId="29460"/>
    <cellStyle name="Normal 2 6 3 5 2 2 2 3" xfId="21314"/>
    <cellStyle name="Normal 2 6 3 5 2 2 3" xfId="7821"/>
    <cellStyle name="Normal 2 6 3 5 2 2 3 2" xfId="15967"/>
    <cellStyle name="Normal 2 6 3 5 2 2 3 2 2" xfId="32263"/>
    <cellStyle name="Normal 2 6 3 5 2 2 3 3" xfId="24117"/>
    <cellStyle name="Normal 2 6 3 5 2 2 4" xfId="10668"/>
    <cellStyle name="Normal 2 6 3 5 2 2 4 2" xfId="26964"/>
    <cellStyle name="Normal 2 6 3 5 2 2 5" xfId="18818"/>
    <cellStyle name="Normal 2 6 3 5 2 3" xfId="3800"/>
    <cellStyle name="Normal 2 6 3 5 2 3 2" xfId="11946"/>
    <cellStyle name="Normal 2 6 3 5 2 3 2 2" xfId="28242"/>
    <cellStyle name="Normal 2 6 3 5 2 3 3" xfId="20096"/>
    <cellStyle name="Normal 2 6 3 5 2 4" xfId="6411"/>
    <cellStyle name="Normal 2 6 3 5 2 4 2" xfId="14557"/>
    <cellStyle name="Normal 2 6 3 5 2 4 2 2" xfId="30853"/>
    <cellStyle name="Normal 2 6 3 5 2 4 3" xfId="22707"/>
    <cellStyle name="Normal 2 6 3 5 2 5" xfId="9258"/>
    <cellStyle name="Normal 2 6 3 5 2 5 2" xfId="25554"/>
    <cellStyle name="Normal 2 6 3 5 2 6" xfId="17408"/>
    <cellStyle name="Normal 2 6 3 5 3" xfId="1817"/>
    <cellStyle name="Normal 2 6 3 5 3 2" xfId="4409"/>
    <cellStyle name="Normal 2 6 3 5 3 2 2" xfId="12555"/>
    <cellStyle name="Normal 2 6 3 5 3 2 2 2" xfId="28851"/>
    <cellStyle name="Normal 2 6 3 5 3 2 3" xfId="20705"/>
    <cellStyle name="Normal 2 6 3 5 3 3" xfId="7116"/>
    <cellStyle name="Normal 2 6 3 5 3 3 2" xfId="15262"/>
    <cellStyle name="Normal 2 6 3 5 3 3 2 2" xfId="31558"/>
    <cellStyle name="Normal 2 6 3 5 3 3 3" xfId="23412"/>
    <cellStyle name="Normal 2 6 3 5 3 4" xfId="9963"/>
    <cellStyle name="Normal 2 6 3 5 3 4 2" xfId="26259"/>
    <cellStyle name="Normal 2 6 3 5 3 5" xfId="18113"/>
    <cellStyle name="Normal 2 6 3 5 4" xfId="3191"/>
    <cellStyle name="Normal 2 6 3 5 4 2" xfId="11337"/>
    <cellStyle name="Normal 2 6 3 5 4 2 2" xfId="27633"/>
    <cellStyle name="Normal 2 6 3 5 4 3" xfId="19487"/>
    <cellStyle name="Normal 2 6 3 5 5" xfId="5706"/>
    <cellStyle name="Normal 2 6 3 5 5 2" xfId="13852"/>
    <cellStyle name="Normal 2 6 3 5 5 2 2" xfId="30148"/>
    <cellStyle name="Normal 2 6 3 5 5 3" xfId="22002"/>
    <cellStyle name="Normal 2 6 3 5 6" xfId="8553"/>
    <cellStyle name="Normal 2 6 3 5 6 2" xfId="24849"/>
    <cellStyle name="Normal 2 6 3 5 7" xfId="16703"/>
    <cellStyle name="Normal 2 6 3 6" xfId="768"/>
    <cellStyle name="Normal 2 6 3 6 2" xfId="2178"/>
    <cellStyle name="Normal 2 6 3 6 2 2" xfId="4722"/>
    <cellStyle name="Normal 2 6 3 6 2 2 2" xfId="12868"/>
    <cellStyle name="Normal 2 6 3 6 2 2 2 2" xfId="29164"/>
    <cellStyle name="Normal 2 6 3 6 2 2 3" xfId="21018"/>
    <cellStyle name="Normal 2 6 3 6 2 3" xfId="7477"/>
    <cellStyle name="Normal 2 6 3 6 2 3 2" xfId="15623"/>
    <cellStyle name="Normal 2 6 3 6 2 3 2 2" xfId="31919"/>
    <cellStyle name="Normal 2 6 3 6 2 3 3" xfId="23773"/>
    <cellStyle name="Normal 2 6 3 6 2 4" xfId="10324"/>
    <cellStyle name="Normal 2 6 3 6 2 4 2" xfId="26620"/>
    <cellStyle name="Normal 2 6 3 6 2 5" xfId="18474"/>
    <cellStyle name="Normal 2 6 3 6 3" xfId="3504"/>
    <cellStyle name="Normal 2 6 3 6 3 2" xfId="11650"/>
    <cellStyle name="Normal 2 6 3 6 3 2 2" xfId="27946"/>
    <cellStyle name="Normal 2 6 3 6 3 3" xfId="19800"/>
    <cellStyle name="Normal 2 6 3 6 4" xfId="6067"/>
    <cellStyle name="Normal 2 6 3 6 4 2" xfId="14213"/>
    <cellStyle name="Normal 2 6 3 6 4 2 2" xfId="30509"/>
    <cellStyle name="Normal 2 6 3 6 4 3" xfId="22363"/>
    <cellStyle name="Normal 2 6 3 6 5" xfId="8914"/>
    <cellStyle name="Normal 2 6 3 6 5 2" xfId="25210"/>
    <cellStyle name="Normal 2 6 3 6 6" xfId="17064"/>
    <cellStyle name="Normal 2 6 3 7" xfId="1473"/>
    <cellStyle name="Normal 2 6 3 7 2" xfId="4113"/>
    <cellStyle name="Normal 2 6 3 7 2 2" xfId="12259"/>
    <cellStyle name="Normal 2 6 3 7 2 2 2" xfId="28555"/>
    <cellStyle name="Normal 2 6 3 7 2 3" xfId="20409"/>
    <cellStyle name="Normal 2 6 3 7 3" xfId="6772"/>
    <cellStyle name="Normal 2 6 3 7 3 2" xfId="14918"/>
    <cellStyle name="Normal 2 6 3 7 3 2 2" xfId="31214"/>
    <cellStyle name="Normal 2 6 3 7 3 3" xfId="23068"/>
    <cellStyle name="Normal 2 6 3 7 4" xfId="9619"/>
    <cellStyle name="Normal 2 6 3 7 4 2" xfId="25915"/>
    <cellStyle name="Normal 2 6 3 7 5" xfId="17769"/>
    <cellStyle name="Normal 2 6 3 8" xfId="2895"/>
    <cellStyle name="Normal 2 6 3 8 2" xfId="11041"/>
    <cellStyle name="Normal 2 6 3 8 2 2" xfId="27337"/>
    <cellStyle name="Normal 2 6 3 8 3" xfId="19191"/>
    <cellStyle name="Normal 2 6 3 9" xfId="5362"/>
    <cellStyle name="Normal 2 6 3 9 2" xfId="13508"/>
    <cellStyle name="Normal 2 6 3 9 2 2" xfId="29804"/>
    <cellStyle name="Normal 2 6 3 9 3" xfId="21658"/>
    <cellStyle name="Normal 2 6 4" xfId="108"/>
    <cellStyle name="Normal 2 6 4 2" xfId="452"/>
    <cellStyle name="Normal 2 6 4 2 2" xfId="1158"/>
    <cellStyle name="Normal 2 6 4 2 2 2" xfId="2568"/>
    <cellStyle name="Normal 2 6 4 2 2 2 2" xfId="5056"/>
    <cellStyle name="Normal 2 6 4 2 2 2 2 2" xfId="13202"/>
    <cellStyle name="Normal 2 6 4 2 2 2 2 2 2" xfId="29498"/>
    <cellStyle name="Normal 2 6 4 2 2 2 2 3" xfId="21352"/>
    <cellStyle name="Normal 2 6 4 2 2 2 3" xfId="7867"/>
    <cellStyle name="Normal 2 6 4 2 2 2 3 2" xfId="16013"/>
    <cellStyle name="Normal 2 6 4 2 2 2 3 2 2" xfId="32309"/>
    <cellStyle name="Normal 2 6 4 2 2 2 3 3" xfId="24163"/>
    <cellStyle name="Normal 2 6 4 2 2 2 4" xfId="10714"/>
    <cellStyle name="Normal 2 6 4 2 2 2 4 2" xfId="27010"/>
    <cellStyle name="Normal 2 6 4 2 2 2 5" xfId="18864"/>
    <cellStyle name="Normal 2 6 4 2 2 3" xfId="3838"/>
    <cellStyle name="Normal 2 6 4 2 2 3 2" xfId="11984"/>
    <cellStyle name="Normal 2 6 4 2 2 3 2 2" xfId="28280"/>
    <cellStyle name="Normal 2 6 4 2 2 3 3" xfId="20134"/>
    <cellStyle name="Normal 2 6 4 2 2 4" xfId="6457"/>
    <cellStyle name="Normal 2 6 4 2 2 4 2" xfId="14603"/>
    <cellStyle name="Normal 2 6 4 2 2 4 2 2" xfId="30899"/>
    <cellStyle name="Normal 2 6 4 2 2 4 3" xfId="22753"/>
    <cellStyle name="Normal 2 6 4 2 2 5" xfId="9304"/>
    <cellStyle name="Normal 2 6 4 2 2 5 2" xfId="25600"/>
    <cellStyle name="Normal 2 6 4 2 2 6" xfId="17454"/>
    <cellStyle name="Normal 2 6 4 2 3" xfId="1863"/>
    <cellStyle name="Normal 2 6 4 2 3 2" xfId="4447"/>
    <cellStyle name="Normal 2 6 4 2 3 2 2" xfId="12593"/>
    <cellStyle name="Normal 2 6 4 2 3 2 2 2" xfId="28889"/>
    <cellStyle name="Normal 2 6 4 2 3 2 3" xfId="20743"/>
    <cellStyle name="Normal 2 6 4 2 3 3" xfId="7162"/>
    <cellStyle name="Normal 2 6 4 2 3 3 2" xfId="15308"/>
    <cellStyle name="Normal 2 6 4 2 3 3 2 2" xfId="31604"/>
    <cellStyle name="Normal 2 6 4 2 3 3 3" xfId="23458"/>
    <cellStyle name="Normal 2 6 4 2 3 4" xfId="10009"/>
    <cellStyle name="Normal 2 6 4 2 3 4 2" xfId="26305"/>
    <cellStyle name="Normal 2 6 4 2 3 5" xfId="18159"/>
    <cellStyle name="Normal 2 6 4 2 4" xfId="3229"/>
    <cellStyle name="Normal 2 6 4 2 4 2" xfId="11375"/>
    <cellStyle name="Normal 2 6 4 2 4 2 2" xfId="27671"/>
    <cellStyle name="Normal 2 6 4 2 4 3" xfId="19525"/>
    <cellStyle name="Normal 2 6 4 2 5" xfId="5752"/>
    <cellStyle name="Normal 2 6 4 2 5 2" xfId="13898"/>
    <cellStyle name="Normal 2 6 4 2 5 2 2" xfId="30194"/>
    <cellStyle name="Normal 2 6 4 2 5 3" xfId="22048"/>
    <cellStyle name="Normal 2 6 4 2 6" xfId="8599"/>
    <cellStyle name="Normal 2 6 4 2 6 2" xfId="24895"/>
    <cellStyle name="Normal 2 6 4 2 7" xfId="16749"/>
    <cellStyle name="Normal 2 6 4 3" xfId="814"/>
    <cellStyle name="Normal 2 6 4 3 2" xfId="2224"/>
    <cellStyle name="Normal 2 6 4 3 2 2" xfId="4760"/>
    <cellStyle name="Normal 2 6 4 3 2 2 2" xfId="12906"/>
    <cellStyle name="Normal 2 6 4 3 2 2 2 2" xfId="29202"/>
    <cellStyle name="Normal 2 6 4 3 2 2 3" xfId="21056"/>
    <cellStyle name="Normal 2 6 4 3 2 3" xfId="7523"/>
    <cellStyle name="Normal 2 6 4 3 2 3 2" xfId="15669"/>
    <cellStyle name="Normal 2 6 4 3 2 3 2 2" xfId="31965"/>
    <cellStyle name="Normal 2 6 4 3 2 3 3" xfId="23819"/>
    <cellStyle name="Normal 2 6 4 3 2 4" xfId="10370"/>
    <cellStyle name="Normal 2 6 4 3 2 4 2" xfId="26666"/>
    <cellStyle name="Normal 2 6 4 3 2 5" xfId="18520"/>
    <cellStyle name="Normal 2 6 4 3 3" xfId="3542"/>
    <cellStyle name="Normal 2 6 4 3 3 2" xfId="11688"/>
    <cellStyle name="Normal 2 6 4 3 3 2 2" xfId="27984"/>
    <cellStyle name="Normal 2 6 4 3 3 3" xfId="19838"/>
    <cellStyle name="Normal 2 6 4 3 4" xfId="6113"/>
    <cellStyle name="Normal 2 6 4 3 4 2" xfId="14259"/>
    <cellStyle name="Normal 2 6 4 3 4 2 2" xfId="30555"/>
    <cellStyle name="Normal 2 6 4 3 4 3" xfId="22409"/>
    <cellStyle name="Normal 2 6 4 3 5" xfId="8960"/>
    <cellStyle name="Normal 2 6 4 3 5 2" xfId="25256"/>
    <cellStyle name="Normal 2 6 4 3 6" xfId="17110"/>
    <cellStyle name="Normal 2 6 4 4" xfId="1519"/>
    <cellStyle name="Normal 2 6 4 4 2" xfId="4151"/>
    <cellStyle name="Normal 2 6 4 4 2 2" xfId="12297"/>
    <cellStyle name="Normal 2 6 4 4 2 2 2" xfId="28593"/>
    <cellStyle name="Normal 2 6 4 4 2 3" xfId="20447"/>
    <cellStyle name="Normal 2 6 4 4 3" xfId="6818"/>
    <cellStyle name="Normal 2 6 4 4 3 2" xfId="14964"/>
    <cellStyle name="Normal 2 6 4 4 3 2 2" xfId="31260"/>
    <cellStyle name="Normal 2 6 4 4 3 3" xfId="23114"/>
    <cellStyle name="Normal 2 6 4 4 4" xfId="9665"/>
    <cellStyle name="Normal 2 6 4 4 4 2" xfId="25961"/>
    <cellStyle name="Normal 2 6 4 4 5" xfId="17815"/>
    <cellStyle name="Normal 2 6 4 5" xfId="2933"/>
    <cellStyle name="Normal 2 6 4 5 2" xfId="11079"/>
    <cellStyle name="Normal 2 6 4 5 2 2" xfId="27375"/>
    <cellStyle name="Normal 2 6 4 5 3" xfId="19229"/>
    <cellStyle name="Normal 2 6 4 6" xfId="5408"/>
    <cellStyle name="Normal 2 6 4 6 2" xfId="13554"/>
    <cellStyle name="Normal 2 6 4 6 2 2" xfId="29850"/>
    <cellStyle name="Normal 2 6 4 6 3" xfId="21704"/>
    <cellStyle name="Normal 2 6 4 7" xfId="8255"/>
    <cellStyle name="Normal 2 6 4 7 2" xfId="24551"/>
    <cellStyle name="Normal 2 6 4 8" xfId="16405"/>
    <cellStyle name="Normal 2 6 5" xfId="196"/>
    <cellStyle name="Normal 2 6 5 2" xfId="540"/>
    <cellStyle name="Normal 2 6 5 2 2" xfId="1246"/>
    <cellStyle name="Normal 2 6 5 2 2 2" xfId="2656"/>
    <cellStyle name="Normal 2 6 5 2 2 2 2" xfId="5130"/>
    <cellStyle name="Normal 2 6 5 2 2 2 2 2" xfId="13276"/>
    <cellStyle name="Normal 2 6 5 2 2 2 2 2 2" xfId="29572"/>
    <cellStyle name="Normal 2 6 5 2 2 2 2 3" xfId="21426"/>
    <cellStyle name="Normal 2 6 5 2 2 2 3" xfId="7955"/>
    <cellStyle name="Normal 2 6 5 2 2 2 3 2" xfId="16101"/>
    <cellStyle name="Normal 2 6 5 2 2 2 3 2 2" xfId="32397"/>
    <cellStyle name="Normal 2 6 5 2 2 2 3 3" xfId="24251"/>
    <cellStyle name="Normal 2 6 5 2 2 2 4" xfId="10802"/>
    <cellStyle name="Normal 2 6 5 2 2 2 4 2" xfId="27098"/>
    <cellStyle name="Normal 2 6 5 2 2 2 5" xfId="18952"/>
    <cellStyle name="Normal 2 6 5 2 2 3" xfId="3912"/>
    <cellStyle name="Normal 2 6 5 2 2 3 2" xfId="12058"/>
    <cellStyle name="Normal 2 6 5 2 2 3 2 2" xfId="28354"/>
    <cellStyle name="Normal 2 6 5 2 2 3 3" xfId="20208"/>
    <cellStyle name="Normal 2 6 5 2 2 4" xfId="6545"/>
    <cellStyle name="Normal 2 6 5 2 2 4 2" xfId="14691"/>
    <cellStyle name="Normal 2 6 5 2 2 4 2 2" xfId="30987"/>
    <cellStyle name="Normal 2 6 5 2 2 4 3" xfId="22841"/>
    <cellStyle name="Normal 2 6 5 2 2 5" xfId="9392"/>
    <cellStyle name="Normal 2 6 5 2 2 5 2" xfId="25688"/>
    <cellStyle name="Normal 2 6 5 2 2 6" xfId="17542"/>
    <cellStyle name="Normal 2 6 5 2 3" xfId="1951"/>
    <cellStyle name="Normal 2 6 5 2 3 2" xfId="4521"/>
    <cellStyle name="Normal 2 6 5 2 3 2 2" xfId="12667"/>
    <cellStyle name="Normal 2 6 5 2 3 2 2 2" xfId="28963"/>
    <cellStyle name="Normal 2 6 5 2 3 2 3" xfId="20817"/>
    <cellStyle name="Normal 2 6 5 2 3 3" xfId="7250"/>
    <cellStyle name="Normal 2 6 5 2 3 3 2" xfId="15396"/>
    <cellStyle name="Normal 2 6 5 2 3 3 2 2" xfId="31692"/>
    <cellStyle name="Normal 2 6 5 2 3 3 3" xfId="23546"/>
    <cellStyle name="Normal 2 6 5 2 3 4" xfId="10097"/>
    <cellStyle name="Normal 2 6 5 2 3 4 2" xfId="26393"/>
    <cellStyle name="Normal 2 6 5 2 3 5" xfId="18247"/>
    <cellStyle name="Normal 2 6 5 2 4" xfId="3303"/>
    <cellStyle name="Normal 2 6 5 2 4 2" xfId="11449"/>
    <cellStyle name="Normal 2 6 5 2 4 2 2" xfId="27745"/>
    <cellStyle name="Normal 2 6 5 2 4 3" xfId="19599"/>
    <cellStyle name="Normal 2 6 5 2 5" xfId="5840"/>
    <cellStyle name="Normal 2 6 5 2 5 2" xfId="13986"/>
    <cellStyle name="Normal 2 6 5 2 5 2 2" xfId="30282"/>
    <cellStyle name="Normal 2 6 5 2 5 3" xfId="22136"/>
    <cellStyle name="Normal 2 6 5 2 6" xfId="8687"/>
    <cellStyle name="Normal 2 6 5 2 6 2" xfId="24983"/>
    <cellStyle name="Normal 2 6 5 2 7" xfId="16837"/>
    <cellStyle name="Normal 2 6 5 3" xfId="902"/>
    <cellStyle name="Normal 2 6 5 3 2" xfId="2312"/>
    <cellStyle name="Normal 2 6 5 3 2 2" xfId="4834"/>
    <cellStyle name="Normal 2 6 5 3 2 2 2" xfId="12980"/>
    <cellStyle name="Normal 2 6 5 3 2 2 2 2" xfId="29276"/>
    <cellStyle name="Normal 2 6 5 3 2 2 3" xfId="21130"/>
    <cellStyle name="Normal 2 6 5 3 2 3" xfId="7611"/>
    <cellStyle name="Normal 2 6 5 3 2 3 2" xfId="15757"/>
    <cellStyle name="Normal 2 6 5 3 2 3 2 2" xfId="32053"/>
    <cellStyle name="Normal 2 6 5 3 2 3 3" xfId="23907"/>
    <cellStyle name="Normal 2 6 5 3 2 4" xfId="10458"/>
    <cellStyle name="Normal 2 6 5 3 2 4 2" xfId="26754"/>
    <cellStyle name="Normal 2 6 5 3 2 5" xfId="18608"/>
    <cellStyle name="Normal 2 6 5 3 3" xfId="3616"/>
    <cellStyle name="Normal 2 6 5 3 3 2" xfId="11762"/>
    <cellStyle name="Normal 2 6 5 3 3 2 2" xfId="28058"/>
    <cellStyle name="Normal 2 6 5 3 3 3" xfId="19912"/>
    <cellStyle name="Normal 2 6 5 3 4" xfId="6201"/>
    <cellStyle name="Normal 2 6 5 3 4 2" xfId="14347"/>
    <cellStyle name="Normal 2 6 5 3 4 2 2" xfId="30643"/>
    <cellStyle name="Normal 2 6 5 3 4 3" xfId="22497"/>
    <cellStyle name="Normal 2 6 5 3 5" xfId="9048"/>
    <cellStyle name="Normal 2 6 5 3 5 2" xfId="25344"/>
    <cellStyle name="Normal 2 6 5 3 6" xfId="17198"/>
    <cellStyle name="Normal 2 6 5 4" xfId="1607"/>
    <cellStyle name="Normal 2 6 5 4 2" xfId="4225"/>
    <cellStyle name="Normal 2 6 5 4 2 2" xfId="12371"/>
    <cellStyle name="Normal 2 6 5 4 2 2 2" xfId="28667"/>
    <cellStyle name="Normal 2 6 5 4 2 3" xfId="20521"/>
    <cellStyle name="Normal 2 6 5 4 3" xfId="6906"/>
    <cellStyle name="Normal 2 6 5 4 3 2" xfId="15052"/>
    <cellStyle name="Normal 2 6 5 4 3 2 2" xfId="31348"/>
    <cellStyle name="Normal 2 6 5 4 3 3" xfId="23202"/>
    <cellStyle name="Normal 2 6 5 4 4" xfId="9753"/>
    <cellStyle name="Normal 2 6 5 4 4 2" xfId="26049"/>
    <cellStyle name="Normal 2 6 5 4 5" xfId="17903"/>
    <cellStyle name="Normal 2 6 5 5" xfId="3007"/>
    <cellStyle name="Normal 2 6 5 5 2" xfId="11153"/>
    <cellStyle name="Normal 2 6 5 5 2 2" xfId="27449"/>
    <cellStyle name="Normal 2 6 5 5 3" xfId="19303"/>
    <cellStyle name="Normal 2 6 5 6" xfId="5496"/>
    <cellStyle name="Normal 2 6 5 6 2" xfId="13642"/>
    <cellStyle name="Normal 2 6 5 6 2 2" xfId="29938"/>
    <cellStyle name="Normal 2 6 5 6 3" xfId="21792"/>
    <cellStyle name="Normal 2 6 5 7" xfId="8343"/>
    <cellStyle name="Normal 2 6 5 7 2" xfId="24639"/>
    <cellStyle name="Normal 2 6 5 8" xfId="16493"/>
    <cellStyle name="Normal 2 6 6" xfId="272"/>
    <cellStyle name="Normal 2 6 6 2" xfId="616"/>
    <cellStyle name="Normal 2 6 6 2 2" xfId="1322"/>
    <cellStyle name="Normal 2 6 6 2 2 2" xfId="2732"/>
    <cellStyle name="Normal 2 6 6 2 2 2 2" xfId="5204"/>
    <cellStyle name="Normal 2 6 6 2 2 2 2 2" xfId="13350"/>
    <cellStyle name="Normal 2 6 6 2 2 2 2 2 2" xfId="29646"/>
    <cellStyle name="Normal 2 6 6 2 2 2 2 3" xfId="21500"/>
    <cellStyle name="Normal 2 6 6 2 2 2 3" xfId="8031"/>
    <cellStyle name="Normal 2 6 6 2 2 2 3 2" xfId="16177"/>
    <cellStyle name="Normal 2 6 6 2 2 2 3 2 2" xfId="32473"/>
    <cellStyle name="Normal 2 6 6 2 2 2 3 3" xfId="24327"/>
    <cellStyle name="Normal 2 6 6 2 2 2 4" xfId="10878"/>
    <cellStyle name="Normal 2 6 6 2 2 2 4 2" xfId="27174"/>
    <cellStyle name="Normal 2 6 6 2 2 2 5" xfId="19028"/>
    <cellStyle name="Normal 2 6 6 2 2 3" xfId="3986"/>
    <cellStyle name="Normal 2 6 6 2 2 3 2" xfId="12132"/>
    <cellStyle name="Normal 2 6 6 2 2 3 2 2" xfId="28428"/>
    <cellStyle name="Normal 2 6 6 2 2 3 3" xfId="20282"/>
    <cellStyle name="Normal 2 6 6 2 2 4" xfId="6621"/>
    <cellStyle name="Normal 2 6 6 2 2 4 2" xfId="14767"/>
    <cellStyle name="Normal 2 6 6 2 2 4 2 2" xfId="31063"/>
    <cellStyle name="Normal 2 6 6 2 2 4 3" xfId="22917"/>
    <cellStyle name="Normal 2 6 6 2 2 5" xfId="9468"/>
    <cellStyle name="Normal 2 6 6 2 2 5 2" xfId="25764"/>
    <cellStyle name="Normal 2 6 6 2 2 6" xfId="17618"/>
    <cellStyle name="Normal 2 6 6 2 3" xfId="2027"/>
    <cellStyle name="Normal 2 6 6 2 3 2" xfId="4595"/>
    <cellStyle name="Normal 2 6 6 2 3 2 2" xfId="12741"/>
    <cellStyle name="Normal 2 6 6 2 3 2 2 2" xfId="29037"/>
    <cellStyle name="Normal 2 6 6 2 3 2 3" xfId="20891"/>
    <cellStyle name="Normal 2 6 6 2 3 3" xfId="7326"/>
    <cellStyle name="Normal 2 6 6 2 3 3 2" xfId="15472"/>
    <cellStyle name="Normal 2 6 6 2 3 3 2 2" xfId="31768"/>
    <cellStyle name="Normal 2 6 6 2 3 3 3" xfId="23622"/>
    <cellStyle name="Normal 2 6 6 2 3 4" xfId="10173"/>
    <cellStyle name="Normal 2 6 6 2 3 4 2" xfId="26469"/>
    <cellStyle name="Normal 2 6 6 2 3 5" xfId="18323"/>
    <cellStyle name="Normal 2 6 6 2 4" xfId="3377"/>
    <cellStyle name="Normal 2 6 6 2 4 2" xfId="11523"/>
    <cellStyle name="Normal 2 6 6 2 4 2 2" xfId="27819"/>
    <cellStyle name="Normal 2 6 6 2 4 3" xfId="19673"/>
    <cellStyle name="Normal 2 6 6 2 5" xfId="5916"/>
    <cellStyle name="Normal 2 6 6 2 5 2" xfId="14062"/>
    <cellStyle name="Normal 2 6 6 2 5 2 2" xfId="30358"/>
    <cellStyle name="Normal 2 6 6 2 5 3" xfId="22212"/>
    <cellStyle name="Normal 2 6 6 2 6" xfId="8763"/>
    <cellStyle name="Normal 2 6 6 2 6 2" xfId="25059"/>
    <cellStyle name="Normal 2 6 6 2 7" xfId="16913"/>
    <cellStyle name="Normal 2 6 6 3" xfId="978"/>
    <cellStyle name="Normal 2 6 6 3 2" xfId="2388"/>
    <cellStyle name="Normal 2 6 6 3 2 2" xfId="4908"/>
    <cellStyle name="Normal 2 6 6 3 2 2 2" xfId="13054"/>
    <cellStyle name="Normal 2 6 6 3 2 2 2 2" xfId="29350"/>
    <cellStyle name="Normal 2 6 6 3 2 2 3" xfId="21204"/>
    <cellStyle name="Normal 2 6 6 3 2 3" xfId="7687"/>
    <cellStyle name="Normal 2 6 6 3 2 3 2" xfId="15833"/>
    <cellStyle name="Normal 2 6 6 3 2 3 2 2" xfId="32129"/>
    <cellStyle name="Normal 2 6 6 3 2 3 3" xfId="23983"/>
    <cellStyle name="Normal 2 6 6 3 2 4" xfId="10534"/>
    <cellStyle name="Normal 2 6 6 3 2 4 2" xfId="26830"/>
    <cellStyle name="Normal 2 6 6 3 2 5" xfId="18684"/>
    <cellStyle name="Normal 2 6 6 3 3" xfId="3690"/>
    <cellStyle name="Normal 2 6 6 3 3 2" xfId="11836"/>
    <cellStyle name="Normal 2 6 6 3 3 2 2" xfId="28132"/>
    <cellStyle name="Normal 2 6 6 3 3 3" xfId="19986"/>
    <cellStyle name="Normal 2 6 6 3 4" xfId="6277"/>
    <cellStyle name="Normal 2 6 6 3 4 2" xfId="14423"/>
    <cellStyle name="Normal 2 6 6 3 4 2 2" xfId="30719"/>
    <cellStyle name="Normal 2 6 6 3 4 3" xfId="22573"/>
    <cellStyle name="Normal 2 6 6 3 5" xfId="9124"/>
    <cellStyle name="Normal 2 6 6 3 5 2" xfId="25420"/>
    <cellStyle name="Normal 2 6 6 3 6" xfId="17274"/>
    <cellStyle name="Normal 2 6 6 4" xfId="1683"/>
    <cellStyle name="Normal 2 6 6 4 2" xfId="4299"/>
    <cellStyle name="Normal 2 6 6 4 2 2" xfId="12445"/>
    <cellStyle name="Normal 2 6 6 4 2 2 2" xfId="28741"/>
    <cellStyle name="Normal 2 6 6 4 2 3" xfId="20595"/>
    <cellStyle name="Normal 2 6 6 4 3" xfId="6982"/>
    <cellStyle name="Normal 2 6 6 4 3 2" xfId="15128"/>
    <cellStyle name="Normal 2 6 6 4 3 2 2" xfId="31424"/>
    <cellStyle name="Normal 2 6 6 4 3 3" xfId="23278"/>
    <cellStyle name="Normal 2 6 6 4 4" xfId="9829"/>
    <cellStyle name="Normal 2 6 6 4 4 2" xfId="26125"/>
    <cellStyle name="Normal 2 6 6 4 5" xfId="17979"/>
    <cellStyle name="Normal 2 6 6 5" xfId="3081"/>
    <cellStyle name="Normal 2 6 6 5 2" xfId="11227"/>
    <cellStyle name="Normal 2 6 6 5 2 2" xfId="27523"/>
    <cellStyle name="Normal 2 6 6 5 3" xfId="19377"/>
    <cellStyle name="Normal 2 6 6 6" xfId="5572"/>
    <cellStyle name="Normal 2 6 6 6 2" xfId="13718"/>
    <cellStyle name="Normal 2 6 6 6 2 2" xfId="30014"/>
    <cellStyle name="Normal 2 6 6 6 3" xfId="21868"/>
    <cellStyle name="Normal 2 6 6 7" xfId="8419"/>
    <cellStyle name="Normal 2 6 6 7 2" xfId="24715"/>
    <cellStyle name="Normal 2 6 6 8" xfId="16569"/>
    <cellStyle name="Normal 2 6 7" xfId="362"/>
    <cellStyle name="Normal 2 6 7 2" xfId="1068"/>
    <cellStyle name="Normal 2 6 7 2 2" xfId="2478"/>
    <cellStyle name="Normal 2 6 7 2 2 2" xfId="4982"/>
    <cellStyle name="Normal 2 6 7 2 2 2 2" xfId="13128"/>
    <cellStyle name="Normal 2 6 7 2 2 2 2 2" xfId="29424"/>
    <cellStyle name="Normal 2 6 7 2 2 2 3" xfId="21278"/>
    <cellStyle name="Normal 2 6 7 2 2 3" xfId="7777"/>
    <cellStyle name="Normal 2 6 7 2 2 3 2" xfId="15923"/>
    <cellStyle name="Normal 2 6 7 2 2 3 2 2" xfId="32219"/>
    <cellStyle name="Normal 2 6 7 2 2 3 3" xfId="24073"/>
    <cellStyle name="Normal 2 6 7 2 2 4" xfId="10624"/>
    <cellStyle name="Normal 2 6 7 2 2 4 2" xfId="26920"/>
    <cellStyle name="Normal 2 6 7 2 2 5" xfId="18774"/>
    <cellStyle name="Normal 2 6 7 2 3" xfId="3764"/>
    <cellStyle name="Normal 2 6 7 2 3 2" xfId="11910"/>
    <cellStyle name="Normal 2 6 7 2 3 2 2" xfId="28206"/>
    <cellStyle name="Normal 2 6 7 2 3 3" xfId="20060"/>
    <cellStyle name="Normal 2 6 7 2 4" xfId="6367"/>
    <cellStyle name="Normal 2 6 7 2 4 2" xfId="14513"/>
    <cellStyle name="Normal 2 6 7 2 4 2 2" xfId="30809"/>
    <cellStyle name="Normal 2 6 7 2 4 3" xfId="22663"/>
    <cellStyle name="Normal 2 6 7 2 5" xfId="9214"/>
    <cellStyle name="Normal 2 6 7 2 5 2" xfId="25510"/>
    <cellStyle name="Normal 2 6 7 2 6" xfId="17364"/>
    <cellStyle name="Normal 2 6 7 3" xfId="1773"/>
    <cellStyle name="Normal 2 6 7 3 2" xfId="4373"/>
    <cellStyle name="Normal 2 6 7 3 2 2" xfId="12519"/>
    <cellStyle name="Normal 2 6 7 3 2 2 2" xfId="28815"/>
    <cellStyle name="Normal 2 6 7 3 2 3" xfId="20669"/>
    <cellStyle name="Normal 2 6 7 3 3" xfId="7072"/>
    <cellStyle name="Normal 2 6 7 3 3 2" xfId="15218"/>
    <cellStyle name="Normal 2 6 7 3 3 2 2" xfId="31514"/>
    <cellStyle name="Normal 2 6 7 3 3 3" xfId="23368"/>
    <cellStyle name="Normal 2 6 7 3 4" xfId="9919"/>
    <cellStyle name="Normal 2 6 7 3 4 2" xfId="26215"/>
    <cellStyle name="Normal 2 6 7 3 5" xfId="18069"/>
    <cellStyle name="Normal 2 6 7 4" xfId="3155"/>
    <cellStyle name="Normal 2 6 7 4 2" xfId="11301"/>
    <cellStyle name="Normal 2 6 7 4 2 2" xfId="27597"/>
    <cellStyle name="Normal 2 6 7 4 3" xfId="19451"/>
    <cellStyle name="Normal 2 6 7 5" xfId="5662"/>
    <cellStyle name="Normal 2 6 7 5 2" xfId="13808"/>
    <cellStyle name="Normal 2 6 7 5 2 2" xfId="30104"/>
    <cellStyle name="Normal 2 6 7 5 3" xfId="21958"/>
    <cellStyle name="Normal 2 6 7 6" xfId="8509"/>
    <cellStyle name="Normal 2 6 7 6 2" xfId="24805"/>
    <cellStyle name="Normal 2 6 7 7" xfId="16659"/>
    <cellStyle name="Normal 2 6 8" xfId="724"/>
    <cellStyle name="Normal 2 6 8 2" xfId="2134"/>
    <cellStyle name="Normal 2 6 8 2 2" xfId="4686"/>
    <cellStyle name="Normal 2 6 8 2 2 2" xfId="12832"/>
    <cellStyle name="Normal 2 6 8 2 2 2 2" xfId="29128"/>
    <cellStyle name="Normal 2 6 8 2 2 3" xfId="20982"/>
    <cellStyle name="Normal 2 6 8 2 3" xfId="7433"/>
    <cellStyle name="Normal 2 6 8 2 3 2" xfId="15579"/>
    <cellStyle name="Normal 2 6 8 2 3 2 2" xfId="31875"/>
    <cellStyle name="Normal 2 6 8 2 3 3" xfId="23729"/>
    <cellStyle name="Normal 2 6 8 2 4" xfId="10280"/>
    <cellStyle name="Normal 2 6 8 2 4 2" xfId="26576"/>
    <cellStyle name="Normal 2 6 8 2 5" xfId="18430"/>
    <cellStyle name="Normal 2 6 8 3" xfId="3468"/>
    <cellStyle name="Normal 2 6 8 3 2" xfId="11614"/>
    <cellStyle name="Normal 2 6 8 3 2 2" xfId="27910"/>
    <cellStyle name="Normal 2 6 8 3 3" xfId="19764"/>
    <cellStyle name="Normal 2 6 8 4" xfId="6023"/>
    <cellStyle name="Normal 2 6 8 4 2" xfId="14169"/>
    <cellStyle name="Normal 2 6 8 4 2 2" xfId="30465"/>
    <cellStyle name="Normal 2 6 8 4 3" xfId="22319"/>
    <cellStyle name="Normal 2 6 8 5" xfId="8870"/>
    <cellStyle name="Normal 2 6 8 5 2" xfId="25166"/>
    <cellStyle name="Normal 2 6 8 6" xfId="17020"/>
    <cellStyle name="Normal 2 6 9" xfId="1429"/>
    <cellStyle name="Normal 2 6 9 2" xfId="4077"/>
    <cellStyle name="Normal 2 6 9 2 2" xfId="12223"/>
    <cellStyle name="Normal 2 6 9 2 2 2" xfId="28519"/>
    <cellStyle name="Normal 2 6 9 2 3" xfId="20373"/>
    <cellStyle name="Normal 2 6 9 3" xfId="6728"/>
    <cellStyle name="Normal 2 6 9 3 2" xfId="14874"/>
    <cellStyle name="Normal 2 6 9 3 2 2" xfId="31170"/>
    <cellStyle name="Normal 2 6 9 3 3" xfId="23024"/>
    <cellStyle name="Normal 2 6 9 4" xfId="9575"/>
    <cellStyle name="Normal 2 6 9 4 2" xfId="25871"/>
    <cellStyle name="Normal 2 6 9 5" xfId="17725"/>
    <cellStyle name="Normal 2 7" xfId="29"/>
    <cellStyle name="Normal 2 7 10" xfId="5329"/>
    <cellStyle name="Normal 2 7 10 2" xfId="13475"/>
    <cellStyle name="Normal 2 7 10 2 2" xfId="29771"/>
    <cellStyle name="Normal 2 7 10 3" xfId="21625"/>
    <cellStyle name="Normal 2 7 11" xfId="8176"/>
    <cellStyle name="Normal 2 7 11 2" xfId="24472"/>
    <cellStyle name="Normal 2 7 12" xfId="16326"/>
    <cellStyle name="Normal 2 7 2" xfId="73"/>
    <cellStyle name="Normal 2 7 2 10" xfId="8220"/>
    <cellStyle name="Normal 2 7 2 10 2" xfId="24516"/>
    <cellStyle name="Normal 2 7 2 11" xfId="16370"/>
    <cellStyle name="Normal 2 7 2 2" xfId="163"/>
    <cellStyle name="Normal 2 7 2 2 2" xfId="507"/>
    <cellStyle name="Normal 2 7 2 2 2 2" xfId="1213"/>
    <cellStyle name="Normal 2 7 2 2 2 2 2" xfId="2623"/>
    <cellStyle name="Normal 2 7 2 2 2 2 2 2" xfId="5101"/>
    <cellStyle name="Normal 2 7 2 2 2 2 2 2 2" xfId="13247"/>
    <cellStyle name="Normal 2 7 2 2 2 2 2 2 2 2" xfId="29543"/>
    <cellStyle name="Normal 2 7 2 2 2 2 2 2 3" xfId="21397"/>
    <cellStyle name="Normal 2 7 2 2 2 2 2 3" xfId="7922"/>
    <cellStyle name="Normal 2 7 2 2 2 2 2 3 2" xfId="16068"/>
    <cellStyle name="Normal 2 7 2 2 2 2 2 3 2 2" xfId="32364"/>
    <cellStyle name="Normal 2 7 2 2 2 2 2 3 3" xfId="24218"/>
    <cellStyle name="Normal 2 7 2 2 2 2 2 4" xfId="10769"/>
    <cellStyle name="Normal 2 7 2 2 2 2 2 4 2" xfId="27065"/>
    <cellStyle name="Normal 2 7 2 2 2 2 2 5" xfId="18919"/>
    <cellStyle name="Normal 2 7 2 2 2 2 3" xfId="3883"/>
    <cellStyle name="Normal 2 7 2 2 2 2 3 2" xfId="12029"/>
    <cellStyle name="Normal 2 7 2 2 2 2 3 2 2" xfId="28325"/>
    <cellStyle name="Normal 2 7 2 2 2 2 3 3" xfId="20179"/>
    <cellStyle name="Normal 2 7 2 2 2 2 4" xfId="6512"/>
    <cellStyle name="Normal 2 7 2 2 2 2 4 2" xfId="14658"/>
    <cellStyle name="Normal 2 7 2 2 2 2 4 2 2" xfId="30954"/>
    <cellStyle name="Normal 2 7 2 2 2 2 4 3" xfId="22808"/>
    <cellStyle name="Normal 2 7 2 2 2 2 5" xfId="9359"/>
    <cellStyle name="Normal 2 7 2 2 2 2 5 2" xfId="25655"/>
    <cellStyle name="Normal 2 7 2 2 2 2 6" xfId="17509"/>
    <cellStyle name="Normal 2 7 2 2 2 3" xfId="1918"/>
    <cellStyle name="Normal 2 7 2 2 2 3 2" xfId="4492"/>
    <cellStyle name="Normal 2 7 2 2 2 3 2 2" xfId="12638"/>
    <cellStyle name="Normal 2 7 2 2 2 3 2 2 2" xfId="28934"/>
    <cellStyle name="Normal 2 7 2 2 2 3 2 3" xfId="20788"/>
    <cellStyle name="Normal 2 7 2 2 2 3 3" xfId="7217"/>
    <cellStyle name="Normal 2 7 2 2 2 3 3 2" xfId="15363"/>
    <cellStyle name="Normal 2 7 2 2 2 3 3 2 2" xfId="31659"/>
    <cellStyle name="Normal 2 7 2 2 2 3 3 3" xfId="23513"/>
    <cellStyle name="Normal 2 7 2 2 2 3 4" xfId="10064"/>
    <cellStyle name="Normal 2 7 2 2 2 3 4 2" xfId="26360"/>
    <cellStyle name="Normal 2 7 2 2 2 3 5" xfId="18214"/>
    <cellStyle name="Normal 2 7 2 2 2 4" xfId="3274"/>
    <cellStyle name="Normal 2 7 2 2 2 4 2" xfId="11420"/>
    <cellStyle name="Normal 2 7 2 2 2 4 2 2" xfId="27716"/>
    <cellStyle name="Normal 2 7 2 2 2 4 3" xfId="19570"/>
    <cellStyle name="Normal 2 7 2 2 2 5" xfId="5807"/>
    <cellStyle name="Normal 2 7 2 2 2 5 2" xfId="13953"/>
    <cellStyle name="Normal 2 7 2 2 2 5 2 2" xfId="30249"/>
    <cellStyle name="Normal 2 7 2 2 2 5 3" xfId="22103"/>
    <cellStyle name="Normal 2 7 2 2 2 6" xfId="8654"/>
    <cellStyle name="Normal 2 7 2 2 2 6 2" xfId="24950"/>
    <cellStyle name="Normal 2 7 2 2 2 7" xfId="16804"/>
    <cellStyle name="Normal 2 7 2 2 3" xfId="869"/>
    <cellStyle name="Normal 2 7 2 2 3 2" xfId="2279"/>
    <cellStyle name="Normal 2 7 2 2 3 2 2" xfId="4805"/>
    <cellStyle name="Normal 2 7 2 2 3 2 2 2" xfId="12951"/>
    <cellStyle name="Normal 2 7 2 2 3 2 2 2 2" xfId="29247"/>
    <cellStyle name="Normal 2 7 2 2 3 2 2 3" xfId="21101"/>
    <cellStyle name="Normal 2 7 2 2 3 2 3" xfId="7578"/>
    <cellStyle name="Normal 2 7 2 2 3 2 3 2" xfId="15724"/>
    <cellStyle name="Normal 2 7 2 2 3 2 3 2 2" xfId="32020"/>
    <cellStyle name="Normal 2 7 2 2 3 2 3 3" xfId="23874"/>
    <cellStyle name="Normal 2 7 2 2 3 2 4" xfId="10425"/>
    <cellStyle name="Normal 2 7 2 2 3 2 4 2" xfId="26721"/>
    <cellStyle name="Normal 2 7 2 2 3 2 5" xfId="18575"/>
    <cellStyle name="Normal 2 7 2 2 3 3" xfId="3587"/>
    <cellStyle name="Normal 2 7 2 2 3 3 2" xfId="11733"/>
    <cellStyle name="Normal 2 7 2 2 3 3 2 2" xfId="28029"/>
    <cellStyle name="Normal 2 7 2 2 3 3 3" xfId="19883"/>
    <cellStyle name="Normal 2 7 2 2 3 4" xfId="6168"/>
    <cellStyle name="Normal 2 7 2 2 3 4 2" xfId="14314"/>
    <cellStyle name="Normal 2 7 2 2 3 4 2 2" xfId="30610"/>
    <cellStyle name="Normal 2 7 2 2 3 4 3" xfId="22464"/>
    <cellStyle name="Normal 2 7 2 2 3 5" xfId="9015"/>
    <cellStyle name="Normal 2 7 2 2 3 5 2" xfId="25311"/>
    <cellStyle name="Normal 2 7 2 2 3 6" xfId="17165"/>
    <cellStyle name="Normal 2 7 2 2 4" xfId="1574"/>
    <cellStyle name="Normal 2 7 2 2 4 2" xfId="4196"/>
    <cellStyle name="Normal 2 7 2 2 4 2 2" xfId="12342"/>
    <cellStyle name="Normal 2 7 2 2 4 2 2 2" xfId="28638"/>
    <cellStyle name="Normal 2 7 2 2 4 2 3" xfId="20492"/>
    <cellStyle name="Normal 2 7 2 2 4 3" xfId="6873"/>
    <cellStyle name="Normal 2 7 2 2 4 3 2" xfId="15019"/>
    <cellStyle name="Normal 2 7 2 2 4 3 2 2" xfId="31315"/>
    <cellStyle name="Normal 2 7 2 2 4 3 3" xfId="23169"/>
    <cellStyle name="Normal 2 7 2 2 4 4" xfId="9720"/>
    <cellStyle name="Normal 2 7 2 2 4 4 2" xfId="26016"/>
    <cellStyle name="Normal 2 7 2 2 4 5" xfId="17870"/>
    <cellStyle name="Normal 2 7 2 2 5" xfId="2978"/>
    <cellStyle name="Normal 2 7 2 2 5 2" xfId="11124"/>
    <cellStyle name="Normal 2 7 2 2 5 2 2" xfId="27420"/>
    <cellStyle name="Normal 2 7 2 2 5 3" xfId="19274"/>
    <cellStyle name="Normal 2 7 2 2 6" xfId="5463"/>
    <cellStyle name="Normal 2 7 2 2 6 2" xfId="13609"/>
    <cellStyle name="Normal 2 7 2 2 6 2 2" xfId="29905"/>
    <cellStyle name="Normal 2 7 2 2 6 3" xfId="21759"/>
    <cellStyle name="Normal 2 7 2 2 7" xfId="8310"/>
    <cellStyle name="Normal 2 7 2 2 7 2" xfId="24606"/>
    <cellStyle name="Normal 2 7 2 2 8" xfId="16460"/>
    <cellStyle name="Normal 2 7 2 3" xfId="241"/>
    <cellStyle name="Normal 2 7 2 3 2" xfId="585"/>
    <cellStyle name="Normal 2 7 2 3 2 2" xfId="1291"/>
    <cellStyle name="Normal 2 7 2 3 2 2 2" xfId="2701"/>
    <cellStyle name="Normal 2 7 2 3 2 2 2 2" xfId="5175"/>
    <cellStyle name="Normal 2 7 2 3 2 2 2 2 2" xfId="13321"/>
    <cellStyle name="Normal 2 7 2 3 2 2 2 2 2 2" xfId="29617"/>
    <cellStyle name="Normal 2 7 2 3 2 2 2 2 3" xfId="21471"/>
    <cellStyle name="Normal 2 7 2 3 2 2 2 3" xfId="8000"/>
    <cellStyle name="Normal 2 7 2 3 2 2 2 3 2" xfId="16146"/>
    <cellStyle name="Normal 2 7 2 3 2 2 2 3 2 2" xfId="32442"/>
    <cellStyle name="Normal 2 7 2 3 2 2 2 3 3" xfId="24296"/>
    <cellStyle name="Normal 2 7 2 3 2 2 2 4" xfId="10847"/>
    <cellStyle name="Normal 2 7 2 3 2 2 2 4 2" xfId="27143"/>
    <cellStyle name="Normal 2 7 2 3 2 2 2 5" xfId="18997"/>
    <cellStyle name="Normal 2 7 2 3 2 2 3" xfId="3957"/>
    <cellStyle name="Normal 2 7 2 3 2 2 3 2" xfId="12103"/>
    <cellStyle name="Normal 2 7 2 3 2 2 3 2 2" xfId="28399"/>
    <cellStyle name="Normal 2 7 2 3 2 2 3 3" xfId="20253"/>
    <cellStyle name="Normal 2 7 2 3 2 2 4" xfId="6590"/>
    <cellStyle name="Normal 2 7 2 3 2 2 4 2" xfId="14736"/>
    <cellStyle name="Normal 2 7 2 3 2 2 4 2 2" xfId="31032"/>
    <cellStyle name="Normal 2 7 2 3 2 2 4 3" xfId="22886"/>
    <cellStyle name="Normal 2 7 2 3 2 2 5" xfId="9437"/>
    <cellStyle name="Normal 2 7 2 3 2 2 5 2" xfId="25733"/>
    <cellStyle name="Normal 2 7 2 3 2 2 6" xfId="17587"/>
    <cellStyle name="Normal 2 7 2 3 2 3" xfId="1996"/>
    <cellStyle name="Normal 2 7 2 3 2 3 2" xfId="4566"/>
    <cellStyle name="Normal 2 7 2 3 2 3 2 2" xfId="12712"/>
    <cellStyle name="Normal 2 7 2 3 2 3 2 2 2" xfId="29008"/>
    <cellStyle name="Normal 2 7 2 3 2 3 2 3" xfId="20862"/>
    <cellStyle name="Normal 2 7 2 3 2 3 3" xfId="7295"/>
    <cellStyle name="Normal 2 7 2 3 2 3 3 2" xfId="15441"/>
    <cellStyle name="Normal 2 7 2 3 2 3 3 2 2" xfId="31737"/>
    <cellStyle name="Normal 2 7 2 3 2 3 3 3" xfId="23591"/>
    <cellStyle name="Normal 2 7 2 3 2 3 4" xfId="10142"/>
    <cellStyle name="Normal 2 7 2 3 2 3 4 2" xfId="26438"/>
    <cellStyle name="Normal 2 7 2 3 2 3 5" xfId="18292"/>
    <cellStyle name="Normal 2 7 2 3 2 4" xfId="3348"/>
    <cellStyle name="Normal 2 7 2 3 2 4 2" xfId="11494"/>
    <cellStyle name="Normal 2 7 2 3 2 4 2 2" xfId="27790"/>
    <cellStyle name="Normal 2 7 2 3 2 4 3" xfId="19644"/>
    <cellStyle name="Normal 2 7 2 3 2 5" xfId="5885"/>
    <cellStyle name="Normal 2 7 2 3 2 5 2" xfId="14031"/>
    <cellStyle name="Normal 2 7 2 3 2 5 2 2" xfId="30327"/>
    <cellStyle name="Normal 2 7 2 3 2 5 3" xfId="22181"/>
    <cellStyle name="Normal 2 7 2 3 2 6" xfId="8732"/>
    <cellStyle name="Normal 2 7 2 3 2 6 2" xfId="25028"/>
    <cellStyle name="Normal 2 7 2 3 2 7" xfId="16882"/>
    <cellStyle name="Normal 2 7 2 3 3" xfId="947"/>
    <cellStyle name="Normal 2 7 2 3 3 2" xfId="2357"/>
    <cellStyle name="Normal 2 7 2 3 3 2 2" xfId="4879"/>
    <cellStyle name="Normal 2 7 2 3 3 2 2 2" xfId="13025"/>
    <cellStyle name="Normal 2 7 2 3 3 2 2 2 2" xfId="29321"/>
    <cellStyle name="Normal 2 7 2 3 3 2 2 3" xfId="21175"/>
    <cellStyle name="Normal 2 7 2 3 3 2 3" xfId="7656"/>
    <cellStyle name="Normal 2 7 2 3 3 2 3 2" xfId="15802"/>
    <cellStyle name="Normal 2 7 2 3 3 2 3 2 2" xfId="32098"/>
    <cellStyle name="Normal 2 7 2 3 3 2 3 3" xfId="23952"/>
    <cellStyle name="Normal 2 7 2 3 3 2 4" xfId="10503"/>
    <cellStyle name="Normal 2 7 2 3 3 2 4 2" xfId="26799"/>
    <cellStyle name="Normal 2 7 2 3 3 2 5" xfId="18653"/>
    <cellStyle name="Normal 2 7 2 3 3 3" xfId="3661"/>
    <cellStyle name="Normal 2 7 2 3 3 3 2" xfId="11807"/>
    <cellStyle name="Normal 2 7 2 3 3 3 2 2" xfId="28103"/>
    <cellStyle name="Normal 2 7 2 3 3 3 3" xfId="19957"/>
    <cellStyle name="Normal 2 7 2 3 3 4" xfId="6246"/>
    <cellStyle name="Normal 2 7 2 3 3 4 2" xfId="14392"/>
    <cellStyle name="Normal 2 7 2 3 3 4 2 2" xfId="30688"/>
    <cellStyle name="Normal 2 7 2 3 3 4 3" xfId="22542"/>
    <cellStyle name="Normal 2 7 2 3 3 5" xfId="9093"/>
    <cellStyle name="Normal 2 7 2 3 3 5 2" xfId="25389"/>
    <cellStyle name="Normal 2 7 2 3 3 6" xfId="17243"/>
    <cellStyle name="Normal 2 7 2 3 4" xfId="1652"/>
    <cellStyle name="Normal 2 7 2 3 4 2" xfId="4270"/>
    <cellStyle name="Normal 2 7 2 3 4 2 2" xfId="12416"/>
    <cellStyle name="Normal 2 7 2 3 4 2 2 2" xfId="28712"/>
    <cellStyle name="Normal 2 7 2 3 4 2 3" xfId="20566"/>
    <cellStyle name="Normal 2 7 2 3 4 3" xfId="6951"/>
    <cellStyle name="Normal 2 7 2 3 4 3 2" xfId="15097"/>
    <cellStyle name="Normal 2 7 2 3 4 3 2 2" xfId="31393"/>
    <cellStyle name="Normal 2 7 2 3 4 3 3" xfId="23247"/>
    <cellStyle name="Normal 2 7 2 3 4 4" xfId="9798"/>
    <cellStyle name="Normal 2 7 2 3 4 4 2" xfId="26094"/>
    <cellStyle name="Normal 2 7 2 3 4 5" xfId="17948"/>
    <cellStyle name="Normal 2 7 2 3 5" xfId="3052"/>
    <cellStyle name="Normal 2 7 2 3 5 2" xfId="11198"/>
    <cellStyle name="Normal 2 7 2 3 5 2 2" xfId="27494"/>
    <cellStyle name="Normal 2 7 2 3 5 3" xfId="19348"/>
    <cellStyle name="Normal 2 7 2 3 6" xfId="5541"/>
    <cellStyle name="Normal 2 7 2 3 6 2" xfId="13687"/>
    <cellStyle name="Normal 2 7 2 3 6 2 2" xfId="29983"/>
    <cellStyle name="Normal 2 7 2 3 6 3" xfId="21837"/>
    <cellStyle name="Normal 2 7 2 3 7" xfId="8388"/>
    <cellStyle name="Normal 2 7 2 3 7 2" xfId="24684"/>
    <cellStyle name="Normal 2 7 2 3 8" xfId="16538"/>
    <cellStyle name="Normal 2 7 2 4" xfId="327"/>
    <cellStyle name="Normal 2 7 2 4 2" xfId="671"/>
    <cellStyle name="Normal 2 7 2 4 2 2" xfId="1377"/>
    <cellStyle name="Normal 2 7 2 4 2 2 2" xfId="2787"/>
    <cellStyle name="Normal 2 7 2 4 2 2 2 2" xfId="5249"/>
    <cellStyle name="Normal 2 7 2 4 2 2 2 2 2" xfId="13395"/>
    <cellStyle name="Normal 2 7 2 4 2 2 2 2 2 2" xfId="29691"/>
    <cellStyle name="Normal 2 7 2 4 2 2 2 2 3" xfId="21545"/>
    <cellStyle name="Normal 2 7 2 4 2 2 2 3" xfId="8086"/>
    <cellStyle name="Normal 2 7 2 4 2 2 2 3 2" xfId="16232"/>
    <cellStyle name="Normal 2 7 2 4 2 2 2 3 2 2" xfId="32528"/>
    <cellStyle name="Normal 2 7 2 4 2 2 2 3 3" xfId="24382"/>
    <cellStyle name="Normal 2 7 2 4 2 2 2 4" xfId="10933"/>
    <cellStyle name="Normal 2 7 2 4 2 2 2 4 2" xfId="27229"/>
    <cellStyle name="Normal 2 7 2 4 2 2 2 5" xfId="19083"/>
    <cellStyle name="Normal 2 7 2 4 2 2 3" xfId="4031"/>
    <cellStyle name="Normal 2 7 2 4 2 2 3 2" xfId="12177"/>
    <cellStyle name="Normal 2 7 2 4 2 2 3 2 2" xfId="28473"/>
    <cellStyle name="Normal 2 7 2 4 2 2 3 3" xfId="20327"/>
    <cellStyle name="Normal 2 7 2 4 2 2 4" xfId="6676"/>
    <cellStyle name="Normal 2 7 2 4 2 2 4 2" xfId="14822"/>
    <cellStyle name="Normal 2 7 2 4 2 2 4 2 2" xfId="31118"/>
    <cellStyle name="Normal 2 7 2 4 2 2 4 3" xfId="22972"/>
    <cellStyle name="Normal 2 7 2 4 2 2 5" xfId="9523"/>
    <cellStyle name="Normal 2 7 2 4 2 2 5 2" xfId="25819"/>
    <cellStyle name="Normal 2 7 2 4 2 2 6" xfId="17673"/>
    <cellStyle name="Normal 2 7 2 4 2 3" xfId="2082"/>
    <cellStyle name="Normal 2 7 2 4 2 3 2" xfId="4640"/>
    <cellStyle name="Normal 2 7 2 4 2 3 2 2" xfId="12786"/>
    <cellStyle name="Normal 2 7 2 4 2 3 2 2 2" xfId="29082"/>
    <cellStyle name="Normal 2 7 2 4 2 3 2 3" xfId="20936"/>
    <cellStyle name="Normal 2 7 2 4 2 3 3" xfId="7381"/>
    <cellStyle name="Normal 2 7 2 4 2 3 3 2" xfId="15527"/>
    <cellStyle name="Normal 2 7 2 4 2 3 3 2 2" xfId="31823"/>
    <cellStyle name="Normal 2 7 2 4 2 3 3 3" xfId="23677"/>
    <cellStyle name="Normal 2 7 2 4 2 3 4" xfId="10228"/>
    <cellStyle name="Normal 2 7 2 4 2 3 4 2" xfId="26524"/>
    <cellStyle name="Normal 2 7 2 4 2 3 5" xfId="18378"/>
    <cellStyle name="Normal 2 7 2 4 2 4" xfId="3422"/>
    <cellStyle name="Normal 2 7 2 4 2 4 2" xfId="11568"/>
    <cellStyle name="Normal 2 7 2 4 2 4 2 2" xfId="27864"/>
    <cellStyle name="Normal 2 7 2 4 2 4 3" xfId="19718"/>
    <cellStyle name="Normal 2 7 2 4 2 5" xfId="5971"/>
    <cellStyle name="Normal 2 7 2 4 2 5 2" xfId="14117"/>
    <cellStyle name="Normal 2 7 2 4 2 5 2 2" xfId="30413"/>
    <cellStyle name="Normal 2 7 2 4 2 5 3" xfId="22267"/>
    <cellStyle name="Normal 2 7 2 4 2 6" xfId="8818"/>
    <cellStyle name="Normal 2 7 2 4 2 6 2" xfId="25114"/>
    <cellStyle name="Normal 2 7 2 4 2 7" xfId="16968"/>
    <cellStyle name="Normal 2 7 2 4 3" xfId="1033"/>
    <cellStyle name="Normal 2 7 2 4 3 2" xfId="2443"/>
    <cellStyle name="Normal 2 7 2 4 3 2 2" xfId="4953"/>
    <cellStyle name="Normal 2 7 2 4 3 2 2 2" xfId="13099"/>
    <cellStyle name="Normal 2 7 2 4 3 2 2 2 2" xfId="29395"/>
    <cellStyle name="Normal 2 7 2 4 3 2 2 3" xfId="21249"/>
    <cellStyle name="Normal 2 7 2 4 3 2 3" xfId="7742"/>
    <cellStyle name="Normal 2 7 2 4 3 2 3 2" xfId="15888"/>
    <cellStyle name="Normal 2 7 2 4 3 2 3 2 2" xfId="32184"/>
    <cellStyle name="Normal 2 7 2 4 3 2 3 3" xfId="24038"/>
    <cellStyle name="Normal 2 7 2 4 3 2 4" xfId="10589"/>
    <cellStyle name="Normal 2 7 2 4 3 2 4 2" xfId="26885"/>
    <cellStyle name="Normal 2 7 2 4 3 2 5" xfId="18739"/>
    <cellStyle name="Normal 2 7 2 4 3 3" xfId="3735"/>
    <cellStyle name="Normal 2 7 2 4 3 3 2" xfId="11881"/>
    <cellStyle name="Normal 2 7 2 4 3 3 2 2" xfId="28177"/>
    <cellStyle name="Normal 2 7 2 4 3 3 3" xfId="20031"/>
    <cellStyle name="Normal 2 7 2 4 3 4" xfId="6332"/>
    <cellStyle name="Normal 2 7 2 4 3 4 2" xfId="14478"/>
    <cellStyle name="Normal 2 7 2 4 3 4 2 2" xfId="30774"/>
    <cellStyle name="Normal 2 7 2 4 3 4 3" xfId="22628"/>
    <cellStyle name="Normal 2 7 2 4 3 5" xfId="9179"/>
    <cellStyle name="Normal 2 7 2 4 3 5 2" xfId="25475"/>
    <cellStyle name="Normal 2 7 2 4 3 6" xfId="17329"/>
    <cellStyle name="Normal 2 7 2 4 4" xfId="1738"/>
    <cellStyle name="Normal 2 7 2 4 4 2" xfId="4344"/>
    <cellStyle name="Normal 2 7 2 4 4 2 2" xfId="12490"/>
    <cellStyle name="Normal 2 7 2 4 4 2 2 2" xfId="28786"/>
    <cellStyle name="Normal 2 7 2 4 4 2 3" xfId="20640"/>
    <cellStyle name="Normal 2 7 2 4 4 3" xfId="7037"/>
    <cellStyle name="Normal 2 7 2 4 4 3 2" xfId="15183"/>
    <cellStyle name="Normal 2 7 2 4 4 3 2 2" xfId="31479"/>
    <cellStyle name="Normal 2 7 2 4 4 3 3" xfId="23333"/>
    <cellStyle name="Normal 2 7 2 4 4 4" xfId="9884"/>
    <cellStyle name="Normal 2 7 2 4 4 4 2" xfId="26180"/>
    <cellStyle name="Normal 2 7 2 4 4 5" xfId="18034"/>
    <cellStyle name="Normal 2 7 2 4 5" xfId="3126"/>
    <cellStyle name="Normal 2 7 2 4 5 2" xfId="11272"/>
    <cellStyle name="Normal 2 7 2 4 5 2 2" xfId="27568"/>
    <cellStyle name="Normal 2 7 2 4 5 3" xfId="19422"/>
    <cellStyle name="Normal 2 7 2 4 6" xfId="5627"/>
    <cellStyle name="Normal 2 7 2 4 6 2" xfId="13773"/>
    <cellStyle name="Normal 2 7 2 4 6 2 2" xfId="30069"/>
    <cellStyle name="Normal 2 7 2 4 6 3" xfId="21923"/>
    <cellStyle name="Normal 2 7 2 4 7" xfId="8474"/>
    <cellStyle name="Normal 2 7 2 4 7 2" xfId="24770"/>
    <cellStyle name="Normal 2 7 2 4 8" xfId="16624"/>
    <cellStyle name="Normal 2 7 2 5" xfId="417"/>
    <cellStyle name="Normal 2 7 2 5 2" xfId="1123"/>
    <cellStyle name="Normal 2 7 2 5 2 2" xfId="2533"/>
    <cellStyle name="Normal 2 7 2 5 2 2 2" xfId="5027"/>
    <cellStyle name="Normal 2 7 2 5 2 2 2 2" xfId="13173"/>
    <cellStyle name="Normal 2 7 2 5 2 2 2 2 2" xfId="29469"/>
    <cellStyle name="Normal 2 7 2 5 2 2 2 3" xfId="21323"/>
    <cellStyle name="Normal 2 7 2 5 2 2 3" xfId="7832"/>
    <cellStyle name="Normal 2 7 2 5 2 2 3 2" xfId="15978"/>
    <cellStyle name="Normal 2 7 2 5 2 2 3 2 2" xfId="32274"/>
    <cellStyle name="Normal 2 7 2 5 2 2 3 3" xfId="24128"/>
    <cellStyle name="Normal 2 7 2 5 2 2 4" xfId="10679"/>
    <cellStyle name="Normal 2 7 2 5 2 2 4 2" xfId="26975"/>
    <cellStyle name="Normal 2 7 2 5 2 2 5" xfId="18829"/>
    <cellStyle name="Normal 2 7 2 5 2 3" xfId="3809"/>
    <cellStyle name="Normal 2 7 2 5 2 3 2" xfId="11955"/>
    <cellStyle name="Normal 2 7 2 5 2 3 2 2" xfId="28251"/>
    <cellStyle name="Normal 2 7 2 5 2 3 3" xfId="20105"/>
    <cellStyle name="Normal 2 7 2 5 2 4" xfId="6422"/>
    <cellStyle name="Normal 2 7 2 5 2 4 2" xfId="14568"/>
    <cellStyle name="Normal 2 7 2 5 2 4 2 2" xfId="30864"/>
    <cellStyle name="Normal 2 7 2 5 2 4 3" xfId="22718"/>
    <cellStyle name="Normal 2 7 2 5 2 5" xfId="9269"/>
    <cellStyle name="Normal 2 7 2 5 2 5 2" xfId="25565"/>
    <cellStyle name="Normal 2 7 2 5 2 6" xfId="17419"/>
    <cellStyle name="Normal 2 7 2 5 3" xfId="1828"/>
    <cellStyle name="Normal 2 7 2 5 3 2" xfId="4418"/>
    <cellStyle name="Normal 2 7 2 5 3 2 2" xfId="12564"/>
    <cellStyle name="Normal 2 7 2 5 3 2 2 2" xfId="28860"/>
    <cellStyle name="Normal 2 7 2 5 3 2 3" xfId="20714"/>
    <cellStyle name="Normal 2 7 2 5 3 3" xfId="7127"/>
    <cellStyle name="Normal 2 7 2 5 3 3 2" xfId="15273"/>
    <cellStyle name="Normal 2 7 2 5 3 3 2 2" xfId="31569"/>
    <cellStyle name="Normal 2 7 2 5 3 3 3" xfId="23423"/>
    <cellStyle name="Normal 2 7 2 5 3 4" xfId="9974"/>
    <cellStyle name="Normal 2 7 2 5 3 4 2" xfId="26270"/>
    <cellStyle name="Normal 2 7 2 5 3 5" xfId="18124"/>
    <cellStyle name="Normal 2 7 2 5 4" xfId="3200"/>
    <cellStyle name="Normal 2 7 2 5 4 2" xfId="11346"/>
    <cellStyle name="Normal 2 7 2 5 4 2 2" xfId="27642"/>
    <cellStyle name="Normal 2 7 2 5 4 3" xfId="19496"/>
    <cellStyle name="Normal 2 7 2 5 5" xfId="5717"/>
    <cellStyle name="Normal 2 7 2 5 5 2" xfId="13863"/>
    <cellStyle name="Normal 2 7 2 5 5 2 2" xfId="30159"/>
    <cellStyle name="Normal 2 7 2 5 5 3" xfId="22013"/>
    <cellStyle name="Normal 2 7 2 5 6" xfId="8564"/>
    <cellStyle name="Normal 2 7 2 5 6 2" xfId="24860"/>
    <cellStyle name="Normal 2 7 2 5 7" xfId="16714"/>
    <cellStyle name="Normal 2 7 2 6" xfId="779"/>
    <cellStyle name="Normal 2 7 2 6 2" xfId="2189"/>
    <cellStyle name="Normal 2 7 2 6 2 2" xfId="4731"/>
    <cellStyle name="Normal 2 7 2 6 2 2 2" xfId="12877"/>
    <cellStyle name="Normal 2 7 2 6 2 2 2 2" xfId="29173"/>
    <cellStyle name="Normal 2 7 2 6 2 2 3" xfId="21027"/>
    <cellStyle name="Normal 2 7 2 6 2 3" xfId="7488"/>
    <cellStyle name="Normal 2 7 2 6 2 3 2" xfId="15634"/>
    <cellStyle name="Normal 2 7 2 6 2 3 2 2" xfId="31930"/>
    <cellStyle name="Normal 2 7 2 6 2 3 3" xfId="23784"/>
    <cellStyle name="Normal 2 7 2 6 2 4" xfId="10335"/>
    <cellStyle name="Normal 2 7 2 6 2 4 2" xfId="26631"/>
    <cellStyle name="Normal 2 7 2 6 2 5" xfId="18485"/>
    <cellStyle name="Normal 2 7 2 6 3" xfId="3513"/>
    <cellStyle name="Normal 2 7 2 6 3 2" xfId="11659"/>
    <cellStyle name="Normal 2 7 2 6 3 2 2" xfId="27955"/>
    <cellStyle name="Normal 2 7 2 6 3 3" xfId="19809"/>
    <cellStyle name="Normal 2 7 2 6 4" xfId="6078"/>
    <cellStyle name="Normal 2 7 2 6 4 2" xfId="14224"/>
    <cellStyle name="Normal 2 7 2 6 4 2 2" xfId="30520"/>
    <cellStyle name="Normal 2 7 2 6 4 3" xfId="22374"/>
    <cellStyle name="Normal 2 7 2 6 5" xfId="8925"/>
    <cellStyle name="Normal 2 7 2 6 5 2" xfId="25221"/>
    <cellStyle name="Normal 2 7 2 6 6" xfId="17075"/>
    <cellStyle name="Normal 2 7 2 7" xfId="1484"/>
    <cellStyle name="Normal 2 7 2 7 2" xfId="4122"/>
    <cellStyle name="Normal 2 7 2 7 2 2" xfId="12268"/>
    <cellStyle name="Normal 2 7 2 7 2 2 2" xfId="28564"/>
    <cellStyle name="Normal 2 7 2 7 2 3" xfId="20418"/>
    <cellStyle name="Normal 2 7 2 7 3" xfId="6783"/>
    <cellStyle name="Normal 2 7 2 7 3 2" xfId="14929"/>
    <cellStyle name="Normal 2 7 2 7 3 2 2" xfId="31225"/>
    <cellStyle name="Normal 2 7 2 7 3 3" xfId="23079"/>
    <cellStyle name="Normal 2 7 2 7 4" xfId="9630"/>
    <cellStyle name="Normal 2 7 2 7 4 2" xfId="25926"/>
    <cellStyle name="Normal 2 7 2 7 5" xfId="17780"/>
    <cellStyle name="Normal 2 7 2 8" xfId="2904"/>
    <cellStyle name="Normal 2 7 2 8 2" xfId="11050"/>
    <cellStyle name="Normal 2 7 2 8 2 2" xfId="27346"/>
    <cellStyle name="Normal 2 7 2 8 3" xfId="19200"/>
    <cellStyle name="Normal 2 7 2 9" xfId="5373"/>
    <cellStyle name="Normal 2 7 2 9 2" xfId="13519"/>
    <cellStyle name="Normal 2 7 2 9 2 2" xfId="29815"/>
    <cellStyle name="Normal 2 7 2 9 3" xfId="21669"/>
    <cellStyle name="Normal 2 7 3" xfId="119"/>
    <cellStyle name="Normal 2 7 3 2" xfId="463"/>
    <cellStyle name="Normal 2 7 3 2 2" xfId="1169"/>
    <cellStyle name="Normal 2 7 3 2 2 2" xfId="2579"/>
    <cellStyle name="Normal 2 7 3 2 2 2 2" xfId="5065"/>
    <cellStyle name="Normal 2 7 3 2 2 2 2 2" xfId="13211"/>
    <cellStyle name="Normal 2 7 3 2 2 2 2 2 2" xfId="29507"/>
    <cellStyle name="Normal 2 7 3 2 2 2 2 3" xfId="21361"/>
    <cellStyle name="Normal 2 7 3 2 2 2 3" xfId="7878"/>
    <cellStyle name="Normal 2 7 3 2 2 2 3 2" xfId="16024"/>
    <cellStyle name="Normal 2 7 3 2 2 2 3 2 2" xfId="32320"/>
    <cellStyle name="Normal 2 7 3 2 2 2 3 3" xfId="24174"/>
    <cellStyle name="Normal 2 7 3 2 2 2 4" xfId="10725"/>
    <cellStyle name="Normal 2 7 3 2 2 2 4 2" xfId="27021"/>
    <cellStyle name="Normal 2 7 3 2 2 2 5" xfId="18875"/>
    <cellStyle name="Normal 2 7 3 2 2 3" xfId="3847"/>
    <cellStyle name="Normal 2 7 3 2 2 3 2" xfId="11993"/>
    <cellStyle name="Normal 2 7 3 2 2 3 2 2" xfId="28289"/>
    <cellStyle name="Normal 2 7 3 2 2 3 3" xfId="20143"/>
    <cellStyle name="Normal 2 7 3 2 2 4" xfId="6468"/>
    <cellStyle name="Normal 2 7 3 2 2 4 2" xfId="14614"/>
    <cellStyle name="Normal 2 7 3 2 2 4 2 2" xfId="30910"/>
    <cellStyle name="Normal 2 7 3 2 2 4 3" xfId="22764"/>
    <cellStyle name="Normal 2 7 3 2 2 5" xfId="9315"/>
    <cellStyle name="Normal 2 7 3 2 2 5 2" xfId="25611"/>
    <cellStyle name="Normal 2 7 3 2 2 6" xfId="17465"/>
    <cellStyle name="Normal 2 7 3 2 3" xfId="1874"/>
    <cellStyle name="Normal 2 7 3 2 3 2" xfId="4456"/>
    <cellStyle name="Normal 2 7 3 2 3 2 2" xfId="12602"/>
    <cellStyle name="Normal 2 7 3 2 3 2 2 2" xfId="28898"/>
    <cellStyle name="Normal 2 7 3 2 3 2 3" xfId="20752"/>
    <cellStyle name="Normal 2 7 3 2 3 3" xfId="7173"/>
    <cellStyle name="Normal 2 7 3 2 3 3 2" xfId="15319"/>
    <cellStyle name="Normal 2 7 3 2 3 3 2 2" xfId="31615"/>
    <cellStyle name="Normal 2 7 3 2 3 3 3" xfId="23469"/>
    <cellStyle name="Normal 2 7 3 2 3 4" xfId="10020"/>
    <cellStyle name="Normal 2 7 3 2 3 4 2" xfId="26316"/>
    <cellStyle name="Normal 2 7 3 2 3 5" xfId="18170"/>
    <cellStyle name="Normal 2 7 3 2 4" xfId="3238"/>
    <cellStyle name="Normal 2 7 3 2 4 2" xfId="11384"/>
    <cellStyle name="Normal 2 7 3 2 4 2 2" xfId="27680"/>
    <cellStyle name="Normal 2 7 3 2 4 3" xfId="19534"/>
    <cellStyle name="Normal 2 7 3 2 5" xfId="5763"/>
    <cellStyle name="Normal 2 7 3 2 5 2" xfId="13909"/>
    <cellStyle name="Normal 2 7 3 2 5 2 2" xfId="30205"/>
    <cellStyle name="Normal 2 7 3 2 5 3" xfId="22059"/>
    <cellStyle name="Normal 2 7 3 2 6" xfId="8610"/>
    <cellStyle name="Normal 2 7 3 2 6 2" xfId="24906"/>
    <cellStyle name="Normal 2 7 3 2 7" xfId="16760"/>
    <cellStyle name="Normal 2 7 3 3" xfId="825"/>
    <cellStyle name="Normal 2 7 3 3 2" xfId="2235"/>
    <cellStyle name="Normal 2 7 3 3 2 2" xfId="4769"/>
    <cellStyle name="Normal 2 7 3 3 2 2 2" xfId="12915"/>
    <cellStyle name="Normal 2 7 3 3 2 2 2 2" xfId="29211"/>
    <cellStyle name="Normal 2 7 3 3 2 2 3" xfId="21065"/>
    <cellStyle name="Normal 2 7 3 3 2 3" xfId="7534"/>
    <cellStyle name="Normal 2 7 3 3 2 3 2" xfId="15680"/>
    <cellStyle name="Normal 2 7 3 3 2 3 2 2" xfId="31976"/>
    <cellStyle name="Normal 2 7 3 3 2 3 3" xfId="23830"/>
    <cellStyle name="Normal 2 7 3 3 2 4" xfId="10381"/>
    <cellStyle name="Normal 2 7 3 3 2 4 2" xfId="26677"/>
    <cellStyle name="Normal 2 7 3 3 2 5" xfId="18531"/>
    <cellStyle name="Normal 2 7 3 3 3" xfId="3551"/>
    <cellStyle name="Normal 2 7 3 3 3 2" xfId="11697"/>
    <cellStyle name="Normal 2 7 3 3 3 2 2" xfId="27993"/>
    <cellStyle name="Normal 2 7 3 3 3 3" xfId="19847"/>
    <cellStyle name="Normal 2 7 3 3 4" xfId="6124"/>
    <cellStyle name="Normal 2 7 3 3 4 2" xfId="14270"/>
    <cellStyle name="Normal 2 7 3 3 4 2 2" xfId="30566"/>
    <cellStyle name="Normal 2 7 3 3 4 3" xfId="22420"/>
    <cellStyle name="Normal 2 7 3 3 5" xfId="8971"/>
    <cellStyle name="Normal 2 7 3 3 5 2" xfId="25267"/>
    <cellStyle name="Normal 2 7 3 3 6" xfId="17121"/>
    <cellStyle name="Normal 2 7 3 4" xfId="1530"/>
    <cellStyle name="Normal 2 7 3 4 2" xfId="4160"/>
    <cellStyle name="Normal 2 7 3 4 2 2" xfId="12306"/>
    <cellStyle name="Normal 2 7 3 4 2 2 2" xfId="28602"/>
    <cellStyle name="Normal 2 7 3 4 2 3" xfId="20456"/>
    <cellStyle name="Normal 2 7 3 4 3" xfId="6829"/>
    <cellStyle name="Normal 2 7 3 4 3 2" xfId="14975"/>
    <cellStyle name="Normal 2 7 3 4 3 2 2" xfId="31271"/>
    <cellStyle name="Normal 2 7 3 4 3 3" xfId="23125"/>
    <cellStyle name="Normal 2 7 3 4 4" xfId="9676"/>
    <cellStyle name="Normal 2 7 3 4 4 2" xfId="25972"/>
    <cellStyle name="Normal 2 7 3 4 5" xfId="17826"/>
    <cellStyle name="Normal 2 7 3 5" xfId="2942"/>
    <cellStyle name="Normal 2 7 3 5 2" xfId="11088"/>
    <cellStyle name="Normal 2 7 3 5 2 2" xfId="27384"/>
    <cellStyle name="Normal 2 7 3 5 3" xfId="19238"/>
    <cellStyle name="Normal 2 7 3 6" xfId="5419"/>
    <cellStyle name="Normal 2 7 3 6 2" xfId="13565"/>
    <cellStyle name="Normal 2 7 3 6 2 2" xfId="29861"/>
    <cellStyle name="Normal 2 7 3 6 3" xfId="21715"/>
    <cellStyle name="Normal 2 7 3 7" xfId="8266"/>
    <cellStyle name="Normal 2 7 3 7 2" xfId="24562"/>
    <cellStyle name="Normal 2 7 3 8" xfId="16416"/>
    <cellStyle name="Normal 2 7 4" xfId="205"/>
    <cellStyle name="Normal 2 7 4 2" xfId="549"/>
    <cellStyle name="Normal 2 7 4 2 2" xfId="1255"/>
    <cellStyle name="Normal 2 7 4 2 2 2" xfId="2665"/>
    <cellStyle name="Normal 2 7 4 2 2 2 2" xfId="5139"/>
    <cellStyle name="Normal 2 7 4 2 2 2 2 2" xfId="13285"/>
    <cellStyle name="Normal 2 7 4 2 2 2 2 2 2" xfId="29581"/>
    <cellStyle name="Normal 2 7 4 2 2 2 2 3" xfId="21435"/>
    <cellStyle name="Normal 2 7 4 2 2 2 3" xfId="7964"/>
    <cellStyle name="Normal 2 7 4 2 2 2 3 2" xfId="16110"/>
    <cellStyle name="Normal 2 7 4 2 2 2 3 2 2" xfId="32406"/>
    <cellStyle name="Normal 2 7 4 2 2 2 3 3" xfId="24260"/>
    <cellStyle name="Normal 2 7 4 2 2 2 4" xfId="10811"/>
    <cellStyle name="Normal 2 7 4 2 2 2 4 2" xfId="27107"/>
    <cellStyle name="Normal 2 7 4 2 2 2 5" xfId="18961"/>
    <cellStyle name="Normal 2 7 4 2 2 3" xfId="3921"/>
    <cellStyle name="Normal 2 7 4 2 2 3 2" xfId="12067"/>
    <cellStyle name="Normal 2 7 4 2 2 3 2 2" xfId="28363"/>
    <cellStyle name="Normal 2 7 4 2 2 3 3" xfId="20217"/>
    <cellStyle name="Normal 2 7 4 2 2 4" xfId="6554"/>
    <cellStyle name="Normal 2 7 4 2 2 4 2" xfId="14700"/>
    <cellStyle name="Normal 2 7 4 2 2 4 2 2" xfId="30996"/>
    <cellStyle name="Normal 2 7 4 2 2 4 3" xfId="22850"/>
    <cellStyle name="Normal 2 7 4 2 2 5" xfId="9401"/>
    <cellStyle name="Normal 2 7 4 2 2 5 2" xfId="25697"/>
    <cellStyle name="Normal 2 7 4 2 2 6" xfId="17551"/>
    <cellStyle name="Normal 2 7 4 2 3" xfId="1960"/>
    <cellStyle name="Normal 2 7 4 2 3 2" xfId="4530"/>
    <cellStyle name="Normal 2 7 4 2 3 2 2" xfId="12676"/>
    <cellStyle name="Normal 2 7 4 2 3 2 2 2" xfId="28972"/>
    <cellStyle name="Normal 2 7 4 2 3 2 3" xfId="20826"/>
    <cellStyle name="Normal 2 7 4 2 3 3" xfId="7259"/>
    <cellStyle name="Normal 2 7 4 2 3 3 2" xfId="15405"/>
    <cellStyle name="Normal 2 7 4 2 3 3 2 2" xfId="31701"/>
    <cellStyle name="Normal 2 7 4 2 3 3 3" xfId="23555"/>
    <cellStyle name="Normal 2 7 4 2 3 4" xfId="10106"/>
    <cellStyle name="Normal 2 7 4 2 3 4 2" xfId="26402"/>
    <cellStyle name="Normal 2 7 4 2 3 5" xfId="18256"/>
    <cellStyle name="Normal 2 7 4 2 4" xfId="3312"/>
    <cellStyle name="Normal 2 7 4 2 4 2" xfId="11458"/>
    <cellStyle name="Normal 2 7 4 2 4 2 2" xfId="27754"/>
    <cellStyle name="Normal 2 7 4 2 4 3" xfId="19608"/>
    <cellStyle name="Normal 2 7 4 2 5" xfId="5849"/>
    <cellStyle name="Normal 2 7 4 2 5 2" xfId="13995"/>
    <cellStyle name="Normal 2 7 4 2 5 2 2" xfId="30291"/>
    <cellStyle name="Normal 2 7 4 2 5 3" xfId="22145"/>
    <cellStyle name="Normal 2 7 4 2 6" xfId="8696"/>
    <cellStyle name="Normal 2 7 4 2 6 2" xfId="24992"/>
    <cellStyle name="Normal 2 7 4 2 7" xfId="16846"/>
    <cellStyle name="Normal 2 7 4 3" xfId="911"/>
    <cellStyle name="Normal 2 7 4 3 2" xfId="2321"/>
    <cellStyle name="Normal 2 7 4 3 2 2" xfId="4843"/>
    <cellStyle name="Normal 2 7 4 3 2 2 2" xfId="12989"/>
    <cellStyle name="Normal 2 7 4 3 2 2 2 2" xfId="29285"/>
    <cellStyle name="Normal 2 7 4 3 2 2 3" xfId="21139"/>
    <cellStyle name="Normal 2 7 4 3 2 3" xfId="7620"/>
    <cellStyle name="Normal 2 7 4 3 2 3 2" xfId="15766"/>
    <cellStyle name="Normal 2 7 4 3 2 3 2 2" xfId="32062"/>
    <cellStyle name="Normal 2 7 4 3 2 3 3" xfId="23916"/>
    <cellStyle name="Normal 2 7 4 3 2 4" xfId="10467"/>
    <cellStyle name="Normal 2 7 4 3 2 4 2" xfId="26763"/>
    <cellStyle name="Normal 2 7 4 3 2 5" xfId="18617"/>
    <cellStyle name="Normal 2 7 4 3 3" xfId="3625"/>
    <cellStyle name="Normal 2 7 4 3 3 2" xfId="11771"/>
    <cellStyle name="Normal 2 7 4 3 3 2 2" xfId="28067"/>
    <cellStyle name="Normal 2 7 4 3 3 3" xfId="19921"/>
    <cellStyle name="Normal 2 7 4 3 4" xfId="6210"/>
    <cellStyle name="Normal 2 7 4 3 4 2" xfId="14356"/>
    <cellStyle name="Normal 2 7 4 3 4 2 2" xfId="30652"/>
    <cellStyle name="Normal 2 7 4 3 4 3" xfId="22506"/>
    <cellStyle name="Normal 2 7 4 3 5" xfId="9057"/>
    <cellStyle name="Normal 2 7 4 3 5 2" xfId="25353"/>
    <cellStyle name="Normal 2 7 4 3 6" xfId="17207"/>
    <cellStyle name="Normal 2 7 4 4" xfId="1616"/>
    <cellStyle name="Normal 2 7 4 4 2" xfId="4234"/>
    <cellStyle name="Normal 2 7 4 4 2 2" xfId="12380"/>
    <cellStyle name="Normal 2 7 4 4 2 2 2" xfId="28676"/>
    <cellStyle name="Normal 2 7 4 4 2 3" xfId="20530"/>
    <cellStyle name="Normal 2 7 4 4 3" xfId="6915"/>
    <cellStyle name="Normal 2 7 4 4 3 2" xfId="15061"/>
    <cellStyle name="Normal 2 7 4 4 3 2 2" xfId="31357"/>
    <cellStyle name="Normal 2 7 4 4 3 3" xfId="23211"/>
    <cellStyle name="Normal 2 7 4 4 4" xfId="9762"/>
    <cellStyle name="Normal 2 7 4 4 4 2" xfId="26058"/>
    <cellStyle name="Normal 2 7 4 4 5" xfId="17912"/>
    <cellStyle name="Normal 2 7 4 5" xfId="3016"/>
    <cellStyle name="Normal 2 7 4 5 2" xfId="11162"/>
    <cellStyle name="Normal 2 7 4 5 2 2" xfId="27458"/>
    <cellStyle name="Normal 2 7 4 5 3" xfId="19312"/>
    <cellStyle name="Normal 2 7 4 6" xfId="5505"/>
    <cellStyle name="Normal 2 7 4 6 2" xfId="13651"/>
    <cellStyle name="Normal 2 7 4 6 2 2" xfId="29947"/>
    <cellStyle name="Normal 2 7 4 6 3" xfId="21801"/>
    <cellStyle name="Normal 2 7 4 7" xfId="8352"/>
    <cellStyle name="Normal 2 7 4 7 2" xfId="24648"/>
    <cellStyle name="Normal 2 7 4 8" xfId="16502"/>
    <cellStyle name="Normal 2 7 5" xfId="283"/>
    <cellStyle name="Normal 2 7 5 2" xfId="627"/>
    <cellStyle name="Normal 2 7 5 2 2" xfId="1333"/>
    <cellStyle name="Normal 2 7 5 2 2 2" xfId="2743"/>
    <cellStyle name="Normal 2 7 5 2 2 2 2" xfId="5213"/>
    <cellStyle name="Normal 2 7 5 2 2 2 2 2" xfId="13359"/>
    <cellStyle name="Normal 2 7 5 2 2 2 2 2 2" xfId="29655"/>
    <cellStyle name="Normal 2 7 5 2 2 2 2 3" xfId="21509"/>
    <cellStyle name="Normal 2 7 5 2 2 2 3" xfId="8042"/>
    <cellStyle name="Normal 2 7 5 2 2 2 3 2" xfId="16188"/>
    <cellStyle name="Normal 2 7 5 2 2 2 3 2 2" xfId="32484"/>
    <cellStyle name="Normal 2 7 5 2 2 2 3 3" xfId="24338"/>
    <cellStyle name="Normal 2 7 5 2 2 2 4" xfId="10889"/>
    <cellStyle name="Normal 2 7 5 2 2 2 4 2" xfId="27185"/>
    <cellStyle name="Normal 2 7 5 2 2 2 5" xfId="19039"/>
    <cellStyle name="Normal 2 7 5 2 2 3" xfId="3995"/>
    <cellStyle name="Normal 2 7 5 2 2 3 2" xfId="12141"/>
    <cellStyle name="Normal 2 7 5 2 2 3 2 2" xfId="28437"/>
    <cellStyle name="Normal 2 7 5 2 2 3 3" xfId="20291"/>
    <cellStyle name="Normal 2 7 5 2 2 4" xfId="6632"/>
    <cellStyle name="Normal 2 7 5 2 2 4 2" xfId="14778"/>
    <cellStyle name="Normal 2 7 5 2 2 4 2 2" xfId="31074"/>
    <cellStyle name="Normal 2 7 5 2 2 4 3" xfId="22928"/>
    <cellStyle name="Normal 2 7 5 2 2 5" xfId="9479"/>
    <cellStyle name="Normal 2 7 5 2 2 5 2" xfId="25775"/>
    <cellStyle name="Normal 2 7 5 2 2 6" xfId="17629"/>
    <cellStyle name="Normal 2 7 5 2 3" xfId="2038"/>
    <cellStyle name="Normal 2 7 5 2 3 2" xfId="4604"/>
    <cellStyle name="Normal 2 7 5 2 3 2 2" xfId="12750"/>
    <cellStyle name="Normal 2 7 5 2 3 2 2 2" xfId="29046"/>
    <cellStyle name="Normal 2 7 5 2 3 2 3" xfId="20900"/>
    <cellStyle name="Normal 2 7 5 2 3 3" xfId="7337"/>
    <cellStyle name="Normal 2 7 5 2 3 3 2" xfId="15483"/>
    <cellStyle name="Normal 2 7 5 2 3 3 2 2" xfId="31779"/>
    <cellStyle name="Normal 2 7 5 2 3 3 3" xfId="23633"/>
    <cellStyle name="Normal 2 7 5 2 3 4" xfId="10184"/>
    <cellStyle name="Normal 2 7 5 2 3 4 2" xfId="26480"/>
    <cellStyle name="Normal 2 7 5 2 3 5" xfId="18334"/>
    <cellStyle name="Normal 2 7 5 2 4" xfId="3386"/>
    <cellStyle name="Normal 2 7 5 2 4 2" xfId="11532"/>
    <cellStyle name="Normal 2 7 5 2 4 2 2" xfId="27828"/>
    <cellStyle name="Normal 2 7 5 2 4 3" xfId="19682"/>
    <cellStyle name="Normal 2 7 5 2 5" xfId="5927"/>
    <cellStyle name="Normal 2 7 5 2 5 2" xfId="14073"/>
    <cellStyle name="Normal 2 7 5 2 5 2 2" xfId="30369"/>
    <cellStyle name="Normal 2 7 5 2 5 3" xfId="22223"/>
    <cellStyle name="Normal 2 7 5 2 6" xfId="8774"/>
    <cellStyle name="Normal 2 7 5 2 6 2" xfId="25070"/>
    <cellStyle name="Normal 2 7 5 2 7" xfId="16924"/>
    <cellStyle name="Normal 2 7 5 3" xfId="989"/>
    <cellStyle name="Normal 2 7 5 3 2" xfId="2399"/>
    <cellStyle name="Normal 2 7 5 3 2 2" xfId="4917"/>
    <cellStyle name="Normal 2 7 5 3 2 2 2" xfId="13063"/>
    <cellStyle name="Normal 2 7 5 3 2 2 2 2" xfId="29359"/>
    <cellStyle name="Normal 2 7 5 3 2 2 3" xfId="21213"/>
    <cellStyle name="Normal 2 7 5 3 2 3" xfId="7698"/>
    <cellStyle name="Normal 2 7 5 3 2 3 2" xfId="15844"/>
    <cellStyle name="Normal 2 7 5 3 2 3 2 2" xfId="32140"/>
    <cellStyle name="Normal 2 7 5 3 2 3 3" xfId="23994"/>
    <cellStyle name="Normal 2 7 5 3 2 4" xfId="10545"/>
    <cellStyle name="Normal 2 7 5 3 2 4 2" xfId="26841"/>
    <cellStyle name="Normal 2 7 5 3 2 5" xfId="18695"/>
    <cellStyle name="Normal 2 7 5 3 3" xfId="3699"/>
    <cellStyle name="Normal 2 7 5 3 3 2" xfId="11845"/>
    <cellStyle name="Normal 2 7 5 3 3 2 2" xfId="28141"/>
    <cellStyle name="Normal 2 7 5 3 3 3" xfId="19995"/>
    <cellStyle name="Normal 2 7 5 3 4" xfId="6288"/>
    <cellStyle name="Normal 2 7 5 3 4 2" xfId="14434"/>
    <cellStyle name="Normal 2 7 5 3 4 2 2" xfId="30730"/>
    <cellStyle name="Normal 2 7 5 3 4 3" xfId="22584"/>
    <cellStyle name="Normal 2 7 5 3 5" xfId="9135"/>
    <cellStyle name="Normal 2 7 5 3 5 2" xfId="25431"/>
    <cellStyle name="Normal 2 7 5 3 6" xfId="17285"/>
    <cellStyle name="Normal 2 7 5 4" xfId="1694"/>
    <cellStyle name="Normal 2 7 5 4 2" xfId="4308"/>
    <cellStyle name="Normal 2 7 5 4 2 2" xfId="12454"/>
    <cellStyle name="Normal 2 7 5 4 2 2 2" xfId="28750"/>
    <cellStyle name="Normal 2 7 5 4 2 3" xfId="20604"/>
    <cellStyle name="Normal 2 7 5 4 3" xfId="6993"/>
    <cellStyle name="Normal 2 7 5 4 3 2" xfId="15139"/>
    <cellStyle name="Normal 2 7 5 4 3 2 2" xfId="31435"/>
    <cellStyle name="Normal 2 7 5 4 3 3" xfId="23289"/>
    <cellStyle name="Normal 2 7 5 4 4" xfId="9840"/>
    <cellStyle name="Normal 2 7 5 4 4 2" xfId="26136"/>
    <cellStyle name="Normal 2 7 5 4 5" xfId="17990"/>
    <cellStyle name="Normal 2 7 5 5" xfId="3090"/>
    <cellStyle name="Normal 2 7 5 5 2" xfId="11236"/>
    <cellStyle name="Normal 2 7 5 5 2 2" xfId="27532"/>
    <cellStyle name="Normal 2 7 5 5 3" xfId="19386"/>
    <cellStyle name="Normal 2 7 5 6" xfId="5583"/>
    <cellStyle name="Normal 2 7 5 6 2" xfId="13729"/>
    <cellStyle name="Normal 2 7 5 6 2 2" xfId="30025"/>
    <cellStyle name="Normal 2 7 5 6 3" xfId="21879"/>
    <cellStyle name="Normal 2 7 5 7" xfId="8430"/>
    <cellStyle name="Normal 2 7 5 7 2" xfId="24726"/>
    <cellStyle name="Normal 2 7 5 8" xfId="16580"/>
    <cellStyle name="Normal 2 7 6" xfId="373"/>
    <cellStyle name="Normal 2 7 6 2" xfId="1079"/>
    <cellStyle name="Normal 2 7 6 2 2" xfId="2489"/>
    <cellStyle name="Normal 2 7 6 2 2 2" xfId="4991"/>
    <cellStyle name="Normal 2 7 6 2 2 2 2" xfId="13137"/>
    <cellStyle name="Normal 2 7 6 2 2 2 2 2" xfId="29433"/>
    <cellStyle name="Normal 2 7 6 2 2 2 3" xfId="21287"/>
    <cellStyle name="Normal 2 7 6 2 2 3" xfId="7788"/>
    <cellStyle name="Normal 2 7 6 2 2 3 2" xfId="15934"/>
    <cellStyle name="Normal 2 7 6 2 2 3 2 2" xfId="32230"/>
    <cellStyle name="Normal 2 7 6 2 2 3 3" xfId="24084"/>
    <cellStyle name="Normal 2 7 6 2 2 4" xfId="10635"/>
    <cellStyle name="Normal 2 7 6 2 2 4 2" xfId="26931"/>
    <cellStyle name="Normal 2 7 6 2 2 5" xfId="18785"/>
    <cellStyle name="Normal 2 7 6 2 3" xfId="3773"/>
    <cellStyle name="Normal 2 7 6 2 3 2" xfId="11919"/>
    <cellStyle name="Normal 2 7 6 2 3 2 2" xfId="28215"/>
    <cellStyle name="Normal 2 7 6 2 3 3" xfId="20069"/>
    <cellStyle name="Normal 2 7 6 2 4" xfId="6378"/>
    <cellStyle name="Normal 2 7 6 2 4 2" xfId="14524"/>
    <cellStyle name="Normal 2 7 6 2 4 2 2" xfId="30820"/>
    <cellStyle name="Normal 2 7 6 2 4 3" xfId="22674"/>
    <cellStyle name="Normal 2 7 6 2 5" xfId="9225"/>
    <cellStyle name="Normal 2 7 6 2 5 2" xfId="25521"/>
    <cellStyle name="Normal 2 7 6 2 6" xfId="17375"/>
    <cellStyle name="Normal 2 7 6 3" xfId="1784"/>
    <cellStyle name="Normal 2 7 6 3 2" xfId="4382"/>
    <cellStyle name="Normal 2 7 6 3 2 2" xfId="12528"/>
    <cellStyle name="Normal 2 7 6 3 2 2 2" xfId="28824"/>
    <cellStyle name="Normal 2 7 6 3 2 3" xfId="20678"/>
    <cellStyle name="Normal 2 7 6 3 3" xfId="7083"/>
    <cellStyle name="Normal 2 7 6 3 3 2" xfId="15229"/>
    <cellStyle name="Normal 2 7 6 3 3 2 2" xfId="31525"/>
    <cellStyle name="Normal 2 7 6 3 3 3" xfId="23379"/>
    <cellStyle name="Normal 2 7 6 3 4" xfId="9930"/>
    <cellStyle name="Normal 2 7 6 3 4 2" xfId="26226"/>
    <cellStyle name="Normal 2 7 6 3 5" xfId="18080"/>
    <cellStyle name="Normal 2 7 6 4" xfId="3164"/>
    <cellStyle name="Normal 2 7 6 4 2" xfId="11310"/>
    <cellStyle name="Normal 2 7 6 4 2 2" xfId="27606"/>
    <cellStyle name="Normal 2 7 6 4 3" xfId="19460"/>
    <cellStyle name="Normal 2 7 6 5" xfId="5673"/>
    <cellStyle name="Normal 2 7 6 5 2" xfId="13819"/>
    <cellStyle name="Normal 2 7 6 5 2 2" xfId="30115"/>
    <cellStyle name="Normal 2 7 6 5 3" xfId="21969"/>
    <cellStyle name="Normal 2 7 6 6" xfId="8520"/>
    <cellStyle name="Normal 2 7 6 6 2" xfId="24816"/>
    <cellStyle name="Normal 2 7 6 7" xfId="16670"/>
    <cellStyle name="Normal 2 7 7" xfId="735"/>
    <cellStyle name="Normal 2 7 7 2" xfId="2145"/>
    <cellStyle name="Normal 2 7 7 2 2" xfId="4695"/>
    <cellStyle name="Normal 2 7 7 2 2 2" xfId="12841"/>
    <cellStyle name="Normal 2 7 7 2 2 2 2" xfId="29137"/>
    <cellStyle name="Normal 2 7 7 2 2 3" xfId="20991"/>
    <cellStyle name="Normal 2 7 7 2 3" xfId="7444"/>
    <cellStyle name="Normal 2 7 7 2 3 2" xfId="15590"/>
    <cellStyle name="Normal 2 7 7 2 3 2 2" xfId="31886"/>
    <cellStyle name="Normal 2 7 7 2 3 3" xfId="23740"/>
    <cellStyle name="Normal 2 7 7 2 4" xfId="10291"/>
    <cellStyle name="Normal 2 7 7 2 4 2" xfId="26587"/>
    <cellStyle name="Normal 2 7 7 2 5" xfId="18441"/>
    <cellStyle name="Normal 2 7 7 3" xfId="3477"/>
    <cellStyle name="Normal 2 7 7 3 2" xfId="11623"/>
    <cellStyle name="Normal 2 7 7 3 2 2" xfId="27919"/>
    <cellStyle name="Normal 2 7 7 3 3" xfId="19773"/>
    <cellStyle name="Normal 2 7 7 4" xfId="6034"/>
    <cellStyle name="Normal 2 7 7 4 2" xfId="14180"/>
    <cellStyle name="Normal 2 7 7 4 2 2" xfId="30476"/>
    <cellStyle name="Normal 2 7 7 4 3" xfId="22330"/>
    <cellStyle name="Normal 2 7 7 5" xfId="8881"/>
    <cellStyle name="Normal 2 7 7 5 2" xfId="25177"/>
    <cellStyle name="Normal 2 7 7 6" xfId="17031"/>
    <cellStyle name="Normal 2 7 8" xfId="1440"/>
    <cellStyle name="Normal 2 7 8 2" xfId="4086"/>
    <cellStyle name="Normal 2 7 8 2 2" xfId="12232"/>
    <cellStyle name="Normal 2 7 8 2 2 2" xfId="28528"/>
    <cellStyle name="Normal 2 7 8 2 3" xfId="20382"/>
    <cellStyle name="Normal 2 7 8 3" xfId="6739"/>
    <cellStyle name="Normal 2 7 8 3 2" xfId="14885"/>
    <cellStyle name="Normal 2 7 8 3 2 2" xfId="31181"/>
    <cellStyle name="Normal 2 7 8 3 3" xfId="23035"/>
    <cellStyle name="Normal 2 7 8 4" xfId="9586"/>
    <cellStyle name="Normal 2 7 8 4 2" xfId="25882"/>
    <cellStyle name="Normal 2 7 8 5" xfId="17736"/>
    <cellStyle name="Normal 2 7 9" xfId="2868"/>
    <cellStyle name="Normal 2 7 9 2" xfId="11014"/>
    <cellStyle name="Normal 2 7 9 2 2" xfId="27310"/>
    <cellStyle name="Normal 2 7 9 3" xfId="19164"/>
    <cellStyle name="Normal 2 8" xfId="51"/>
    <cellStyle name="Normal 2 8 10" xfId="8198"/>
    <cellStyle name="Normal 2 8 10 2" xfId="24494"/>
    <cellStyle name="Normal 2 8 11" xfId="16348"/>
    <cellStyle name="Normal 2 8 2" xfId="141"/>
    <cellStyle name="Normal 2 8 2 2" xfId="485"/>
    <cellStyle name="Normal 2 8 2 2 2" xfId="1191"/>
    <cellStyle name="Normal 2 8 2 2 2 2" xfId="2601"/>
    <cellStyle name="Normal 2 8 2 2 2 2 2" xfId="5083"/>
    <cellStyle name="Normal 2 8 2 2 2 2 2 2" xfId="13229"/>
    <cellStyle name="Normal 2 8 2 2 2 2 2 2 2" xfId="29525"/>
    <cellStyle name="Normal 2 8 2 2 2 2 2 3" xfId="21379"/>
    <cellStyle name="Normal 2 8 2 2 2 2 3" xfId="7900"/>
    <cellStyle name="Normal 2 8 2 2 2 2 3 2" xfId="16046"/>
    <cellStyle name="Normal 2 8 2 2 2 2 3 2 2" xfId="32342"/>
    <cellStyle name="Normal 2 8 2 2 2 2 3 3" xfId="24196"/>
    <cellStyle name="Normal 2 8 2 2 2 2 4" xfId="10747"/>
    <cellStyle name="Normal 2 8 2 2 2 2 4 2" xfId="27043"/>
    <cellStyle name="Normal 2 8 2 2 2 2 5" xfId="18897"/>
    <cellStyle name="Normal 2 8 2 2 2 3" xfId="3865"/>
    <cellStyle name="Normal 2 8 2 2 2 3 2" xfId="12011"/>
    <cellStyle name="Normal 2 8 2 2 2 3 2 2" xfId="28307"/>
    <cellStyle name="Normal 2 8 2 2 2 3 3" xfId="20161"/>
    <cellStyle name="Normal 2 8 2 2 2 4" xfId="6490"/>
    <cellStyle name="Normal 2 8 2 2 2 4 2" xfId="14636"/>
    <cellStyle name="Normal 2 8 2 2 2 4 2 2" xfId="30932"/>
    <cellStyle name="Normal 2 8 2 2 2 4 3" xfId="22786"/>
    <cellStyle name="Normal 2 8 2 2 2 5" xfId="9337"/>
    <cellStyle name="Normal 2 8 2 2 2 5 2" xfId="25633"/>
    <cellStyle name="Normal 2 8 2 2 2 6" xfId="17487"/>
    <cellStyle name="Normal 2 8 2 2 3" xfId="1896"/>
    <cellStyle name="Normal 2 8 2 2 3 2" xfId="4474"/>
    <cellStyle name="Normal 2 8 2 2 3 2 2" xfId="12620"/>
    <cellStyle name="Normal 2 8 2 2 3 2 2 2" xfId="28916"/>
    <cellStyle name="Normal 2 8 2 2 3 2 3" xfId="20770"/>
    <cellStyle name="Normal 2 8 2 2 3 3" xfId="7195"/>
    <cellStyle name="Normal 2 8 2 2 3 3 2" xfId="15341"/>
    <cellStyle name="Normal 2 8 2 2 3 3 2 2" xfId="31637"/>
    <cellStyle name="Normal 2 8 2 2 3 3 3" xfId="23491"/>
    <cellStyle name="Normal 2 8 2 2 3 4" xfId="10042"/>
    <cellStyle name="Normal 2 8 2 2 3 4 2" xfId="26338"/>
    <cellStyle name="Normal 2 8 2 2 3 5" xfId="18192"/>
    <cellStyle name="Normal 2 8 2 2 4" xfId="3256"/>
    <cellStyle name="Normal 2 8 2 2 4 2" xfId="11402"/>
    <cellStyle name="Normal 2 8 2 2 4 2 2" xfId="27698"/>
    <cellStyle name="Normal 2 8 2 2 4 3" xfId="19552"/>
    <cellStyle name="Normal 2 8 2 2 5" xfId="5785"/>
    <cellStyle name="Normal 2 8 2 2 5 2" xfId="13931"/>
    <cellStyle name="Normal 2 8 2 2 5 2 2" xfId="30227"/>
    <cellStyle name="Normal 2 8 2 2 5 3" xfId="22081"/>
    <cellStyle name="Normal 2 8 2 2 6" xfId="8632"/>
    <cellStyle name="Normal 2 8 2 2 6 2" xfId="24928"/>
    <cellStyle name="Normal 2 8 2 2 7" xfId="16782"/>
    <cellStyle name="Normal 2 8 2 3" xfId="847"/>
    <cellStyle name="Normal 2 8 2 3 2" xfId="2257"/>
    <cellStyle name="Normal 2 8 2 3 2 2" xfId="4787"/>
    <cellStyle name="Normal 2 8 2 3 2 2 2" xfId="12933"/>
    <cellStyle name="Normal 2 8 2 3 2 2 2 2" xfId="29229"/>
    <cellStyle name="Normal 2 8 2 3 2 2 3" xfId="21083"/>
    <cellStyle name="Normal 2 8 2 3 2 3" xfId="7556"/>
    <cellStyle name="Normal 2 8 2 3 2 3 2" xfId="15702"/>
    <cellStyle name="Normal 2 8 2 3 2 3 2 2" xfId="31998"/>
    <cellStyle name="Normal 2 8 2 3 2 3 3" xfId="23852"/>
    <cellStyle name="Normal 2 8 2 3 2 4" xfId="10403"/>
    <cellStyle name="Normal 2 8 2 3 2 4 2" xfId="26699"/>
    <cellStyle name="Normal 2 8 2 3 2 5" xfId="18553"/>
    <cellStyle name="Normal 2 8 2 3 3" xfId="3569"/>
    <cellStyle name="Normal 2 8 2 3 3 2" xfId="11715"/>
    <cellStyle name="Normal 2 8 2 3 3 2 2" xfId="28011"/>
    <cellStyle name="Normal 2 8 2 3 3 3" xfId="19865"/>
    <cellStyle name="Normal 2 8 2 3 4" xfId="6146"/>
    <cellStyle name="Normal 2 8 2 3 4 2" xfId="14292"/>
    <cellStyle name="Normal 2 8 2 3 4 2 2" xfId="30588"/>
    <cellStyle name="Normal 2 8 2 3 4 3" xfId="22442"/>
    <cellStyle name="Normal 2 8 2 3 5" xfId="8993"/>
    <cellStyle name="Normal 2 8 2 3 5 2" xfId="25289"/>
    <cellStyle name="Normal 2 8 2 3 6" xfId="17143"/>
    <cellStyle name="Normal 2 8 2 4" xfId="1552"/>
    <cellStyle name="Normal 2 8 2 4 2" xfId="4178"/>
    <cellStyle name="Normal 2 8 2 4 2 2" xfId="12324"/>
    <cellStyle name="Normal 2 8 2 4 2 2 2" xfId="28620"/>
    <cellStyle name="Normal 2 8 2 4 2 3" xfId="20474"/>
    <cellStyle name="Normal 2 8 2 4 3" xfId="6851"/>
    <cellStyle name="Normal 2 8 2 4 3 2" xfId="14997"/>
    <cellStyle name="Normal 2 8 2 4 3 2 2" xfId="31293"/>
    <cellStyle name="Normal 2 8 2 4 3 3" xfId="23147"/>
    <cellStyle name="Normal 2 8 2 4 4" xfId="9698"/>
    <cellStyle name="Normal 2 8 2 4 4 2" xfId="25994"/>
    <cellStyle name="Normal 2 8 2 4 5" xfId="17848"/>
    <cellStyle name="Normal 2 8 2 5" xfId="2960"/>
    <cellStyle name="Normal 2 8 2 5 2" xfId="11106"/>
    <cellStyle name="Normal 2 8 2 5 2 2" xfId="27402"/>
    <cellStyle name="Normal 2 8 2 5 3" xfId="19256"/>
    <cellStyle name="Normal 2 8 2 6" xfId="5441"/>
    <cellStyle name="Normal 2 8 2 6 2" xfId="13587"/>
    <cellStyle name="Normal 2 8 2 6 2 2" xfId="29883"/>
    <cellStyle name="Normal 2 8 2 6 3" xfId="21737"/>
    <cellStyle name="Normal 2 8 2 7" xfId="8288"/>
    <cellStyle name="Normal 2 8 2 7 2" xfId="24584"/>
    <cellStyle name="Normal 2 8 2 8" xfId="16438"/>
    <cellStyle name="Normal 2 8 3" xfId="223"/>
    <cellStyle name="Normal 2 8 3 2" xfId="567"/>
    <cellStyle name="Normal 2 8 3 2 2" xfId="1273"/>
    <cellStyle name="Normal 2 8 3 2 2 2" xfId="2683"/>
    <cellStyle name="Normal 2 8 3 2 2 2 2" xfId="5157"/>
    <cellStyle name="Normal 2 8 3 2 2 2 2 2" xfId="13303"/>
    <cellStyle name="Normal 2 8 3 2 2 2 2 2 2" xfId="29599"/>
    <cellStyle name="Normal 2 8 3 2 2 2 2 3" xfId="21453"/>
    <cellStyle name="Normal 2 8 3 2 2 2 3" xfId="7982"/>
    <cellStyle name="Normal 2 8 3 2 2 2 3 2" xfId="16128"/>
    <cellStyle name="Normal 2 8 3 2 2 2 3 2 2" xfId="32424"/>
    <cellStyle name="Normal 2 8 3 2 2 2 3 3" xfId="24278"/>
    <cellStyle name="Normal 2 8 3 2 2 2 4" xfId="10829"/>
    <cellStyle name="Normal 2 8 3 2 2 2 4 2" xfId="27125"/>
    <cellStyle name="Normal 2 8 3 2 2 2 5" xfId="18979"/>
    <cellStyle name="Normal 2 8 3 2 2 3" xfId="3939"/>
    <cellStyle name="Normal 2 8 3 2 2 3 2" xfId="12085"/>
    <cellStyle name="Normal 2 8 3 2 2 3 2 2" xfId="28381"/>
    <cellStyle name="Normal 2 8 3 2 2 3 3" xfId="20235"/>
    <cellStyle name="Normal 2 8 3 2 2 4" xfId="6572"/>
    <cellStyle name="Normal 2 8 3 2 2 4 2" xfId="14718"/>
    <cellStyle name="Normal 2 8 3 2 2 4 2 2" xfId="31014"/>
    <cellStyle name="Normal 2 8 3 2 2 4 3" xfId="22868"/>
    <cellStyle name="Normal 2 8 3 2 2 5" xfId="9419"/>
    <cellStyle name="Normal 2 8 3 2 2 5 2" xfId="25715"/>
    <cellStyle name="Normal 2 8 3 2 2 6" xfId="17569"/>
    <cellStyle name="Normal 2 8 3 2 3" xfId="1978"/>
    <cellStyle name="Normal 2 8 3 2 3 2" xfId="4548"/>
    <cellStyle name="Normal 2 8 3 2 3 2 2" xfId="12694"/>
    <cellStyle name="Normal 2 8 3 2 3 2 2 2" xfId="28990"/>
    <cellStyle name="Normal 2 8 3 2 3 2 3" xfId="20844"/>
    <cellStyle name="Normal 2 8 3 2 3 3" xfId="7277"/>
    <cellStyle name="Normal 2 8 3 2 3 3 2" xfId="15423"/>
    <cellStyle name="Normal 2 8 3 2 3 3 2 2" xfId="31719"/>
    <cellStyle name="Normal 2 8 3 2 3 3 3" xfId="23573"/>
    <cellStyle name="Normal 2 8 3 2 3 4" xfId="10124"/>
    <cellStyle name="Normal 2 8 3 2 3 4 2" xfId="26420"/>
    <cellStyle name="Normal 2 8 3 2 3 5" xfId="18274"/>
    <cellStyle name="Normal 2 8 3 2 4" xfId="3330"/>
    <cellStyle name="Normal 2 8 3 2 4 2" xfId="11476"/>
    <cellStyle name="Normal 2 8 3 2 4 2 2" xfId="27772"/>
    <cellStyle name="Normal 2 8 3 2 4 3" xfId="19626"/>
    <cellStyle name="Normal 2 8 3 2 5" xfId="5867"/>
    <cellStyle name="Normal 2 8 3 2 5 2" xfId="14013"/>
    <cellStyle name="Normal 2 8 3 2 5 2 2" xfId="30309"/>
    <cellStyle name="Normal 2 8 3 2 5 3" xfId="22163"/>
    <cellStyle name="Normal 2 8 3 2 6" xfId="8714"/>
    <cellStyle name="Normal 2 8 3 2 6 2" xfId="25010"/>
    <cellStyle name="Normal 2 8 3 2 7" xfId="16864"/>
    <cellStyle name="Normal 2 8 3 3" xfId="929"/>
    <cellStyle name="Normal 2 8 3 3 2" xfId="2339"/>
    <cellStyle name="Normal 2 8 3 3 2 2" xfId="4861"/>
    <cellStyle name="Normal 2 8 3 3 2 2 2" xfId="13007"/>
    <cellStyle name="Normal 2 8 3 3 2 2 2 2" xfId="29303"/>
    <cellStyle name="Normal 2 8 3 3 2 2 3" xfId="21157"/>
    <cellStyle name="Normal 2 8 3 3 2 3" xfId="7638"/>
    <cellStyle name="Normal 2 8 3 3 2 3 2" xfId="15784"/>
    <cellStyle name="Normal 2 8 3 3 2 3 2 2" xfId="32080"/>
    <cellStyle name="Normal 2 8 3 3 2 3 3" xfId="23934"/>
    <cellStyle name="Normal 2 8 3 3 2 4" xfId="10485"/>
    <cellStyle name="Normal 2 8 3 3 2 4 2" xfId="26781"/>
    <cellStyle name="Normal 2 8 3 3 2 5" xfId="18635"/>
    <cellStyle name="Normal 2 8 3 3 3" xfId="3643"/>
    <cellStyle name="Normal 2 8 3 3 3 2" xfId="11789"/>
    <cellStyle name="Normal 2 8 3 3 3 2 2" xfId="28085"/>
    <cellStyle name="Normal 2 8 3 3 3 3" xfId="19939"/>
    <cellStyle name="Normal 2 8 3 3 4" xfId="6228"/>
    <cellStyle name="Normal 2 8 3 3 4 2" xfId="14374"/>
    <cellStyle name="Normal 2 8 3 3 4 2 2" xfId="30670"/>
    <cellStyle name="Normal 2 8 3 3 4 3" xfId="22524"/>
    <cellStyle name="Normal 2 8 3 3 5" xfId="9075"/>
    <cellStyle name="Normal 2 8 3 3 5 2" xfId="25371"/>
    <cellStyle name="Normal 2 8 3 3 6" xfId="17225"/>
    <cellStyle name="Normal 2 8 3 4" xfId="1634"/>
    <cellStyle name="Normal 2 8 3 4 2" xfId="4252"/>
    <cellStyle name="Normal 2 8 3 4 2 2" xfId="12398"/>
    <cellStyle name="Normal 2 8 3 4 2 2 2" xfId="28694"/>
    <cellStyle name="Normal 2 8 3 4 2 3" xfId="20548"/>
    <cellStyle name="Normal 2 8 3 4 3" xfId="6933"/>
    <cellStyle name="Normal 2 8 3 4 3 2" xfId="15079"/>
    <cellStyle name="Normal 2 8 3 4 3 2 2" xfId="31375"/>
    <cellStyle name="Normal 2 8 3 4 3 3" xfId="23229"/>
    <cellStyle name="Normal 2 8 3 4 4" xfId="9780"/>
    <cellStyle name="Normal 2 8 3 4 4 2" xfId="26076"/>
    <cellStyle name="Normal 2 8 3 4 5" xfId="17930"/>
    <cellStyle name="Normal 2 8 3 5" xfId="3034"/>
    <cellStyle name="Normal 2 8 3 5 2" xfId="11180"/>
    <cellStyle name="Normal 2 8 3 5 2 2" xfId="27476"/>
    <cellStyle name="Normal 2 8 3 5 3" xfId="19330"/>
    <cellStyle name="Normal 2 8 3 6" xfId="5523"/>
    <cellStyle name="Normal 2 8 3 6 2" xfId="13669"/>
    <cellStyle name="Normal 2 8 3 6 2 2" xfId="29965"/>
    <cellStyle name="Normal 2 8 3 6 3" xfId="21819"/>
    <cellStyle name="Normal 2 8 3 7" xfId="8370"/>
    <cellStyle name="Normal 2 8 3 7 2" xfId="24666"/>
    <cellStyle name="Normal 2 8 3 8" xfId="16520"/>
    <cellStyle name="Normal 2 8 4" xfId="305"/>
    <cellStyle name="Normal 2 8 4 2" xfId="649"/>
    <cellStyle name="Normal 2 8 4 2 2" xfId="1355"/>
    <cellStyle name="Normal 2 8 4 2 2 2" xfId="2765"/>
    <cellStyle name="Normal 2 8 4 2 2 2 2" xfId="5231"/>
    <cellStyle name="Normal 2 8 4 2 2 2 2 2" xfId="13377"/>
    <cellStyle name="Normal 2 8 4 2 2 2 2 2 2" xfId="29673"/>
    <cellStyle name="Normal 2 8 4 2 2 2 2 3" xfId="21527"/>
    <cellStyle name="Normal 2 8 4 2 2 2 3" xfId="8064"/>
    <cellStyle name="Normal 2 8 4 2 2 2 3 2" xfId="16210"/>
    <cellStyle name="Normal 2 8 4 2 2 2 3 2 2" xfId="32506"/>
    <cellStyle name="Normal 2 8 4 2 2 2 3 3" xfId="24360"/>
    <cellStyle name="Normal 2 8 4 2 2 2 4" xfId="10911"/>
    <cellStyle name="Normal 2 8 4 2 2 2 4 2" xfId="27207"/>
    <cellStyle name="Normal 2 8 4 2 2 2 5" xfId="19061"/>
    <cellStyle name="Normal 2 8 4 2 2 3" xfId="4013"/>
    <cellStyle name="Normal 2 8 4 2 2 3 2" xfId="12159"/>
    <cellStyle name="Normal 2 8 4 2 2 3 2 2" xfId="28455"/>
    <cellStyle name="Normal 2 8 4 2 2 3 3" xfId="20309"/>
    <cellStyle name="Normal 2 8 4 2 2 4" xfId="6654"/>
    <cellStyle name="Normal 2 8 4 2 2 4 2" xfId="14800"/>
    <cellStyle name="Normal 2 8 4 2 2 4 2 2" xfId="31096"/>
    <cellStyle name="Normal 2 8 4 2 2 4 3" xfId="22950"/>
    <cellStyle name="Normal 2 8 4 2 2 5" xfId="9501"/>
    <cellStyle name="Normal 2 8 4 2 2 5 2" xfId="25797"/>
    <cellStyle name="Normal 2 8 4 2 2 6" xfId="17651"/>
    <cellStyle name="Normal 2 8 4 2 3" xfId="2060"/>
    <cellStyle name="Normal 2 8 4 2 3 2" xfId="4622"/>
    <cellStyle name="Normal 2 8 4 2 3 2 2" xfId="12768"/>
    <cellStyle name="Normal 2 8 4 2 3 2 2 2" xfId="29064"/>
    <cellStyle name="Normal 2 8 4 2 3 2 3" xfId="20918"/>
    <cellStyle name="Normal 2 8 4 2 3 3" xfId="7359"/>
    <cellStyle name="Normal 2 8 4 2 3 3 2" xfId="15505"/>
    <cellStyle name="Normal 2 8 4 2 3 3 2 2" xfId="31801"/>
    <cellStyle name="Normal 2 8 4 2 3 3 3" xfId="23655"/>
    <cellStyle name="Normal 2 8 4 2 3 4" xfId="10206"/>
    <cellStyle name="Normal 2 8 4 2 3 4 2" xfId="26502"/>
    <cellStyle name="Normal 2 8 4 2 3 5" xfId="18356"/>
    <cellStyle name="Normal 2 8 4 2 4" xfId="3404"/>
    <cellStyle name="Normal 2 8 4 2 4 2" xfId="11550"/>
    <cellStyle name="Normal 2 8 4 2 4 2 2" xfId="27846"/>
    <cellStyle name="Normal 2 8 4 2 4 3" xfId="19700"/>
    <cellStyle name="Normal 2 8 4 2 5" xfId="5949"/>
    <cellStyle name="Normal 2 8 4 2 5 2" xfId="14095"/>
    <cellStyle name="Normal 2 8 4 2 5 2 2" xfId="30391"/>
    <cellStyle name="Normal 2 8 4 2 5 3" xfId="22245"/>
    <cellStyle name="Normal 2 8 4 2 6" xfId="8796"/>
    <cellStyle name="Normal 2 8 4 2 6 2" xfId="25092"/>
    <cellStyle name="Normal 2 8 4 2 7" xfId="16946"/>
    <cellStyle name="Normal 2 8 4 3" xfId="1011"/>
    <cellStyle name="Normal 2 8 4 3 2" xfId="2421"/>
    <cellStyle name="Normal 2 8 4 3 2 2" xfId="4935"/>
    <cellStyle name="Normal 2 8 4 3 2 2 2" xfId="13081"/>
    <cellStyle name="Normal 2 8 4 3 2 2 2 2" xfId="29377"/>
    <cellStyle name="Normal 2 8 4 3 2 2 3" xfId="21231"/>
    <cellStyle name="Normal 2 8 4 3 2 3" xfId="7720"/>
    <cellStyle name="Normal 2 8 4 3 2 3 2" xfId="15866"/>
    <cellStyle name="Normal 2 8 4 3 2 3 2 2" xfId="32162"/>
    <cellStyle name="Normal 2 8 4 3 2 3 3" xfId="24016"/>
    <cellStyle name="Normal 2 8 4 3 2 4" xfId="10567"/>
    <cellStyle name="Normal 2 8 4 3 2 4 2" xfId="26863"/>
    <cellStyle name="Normal 2 8 4 3 2 5" xfId="18717"/>
    <cellStyle name="Normal 2 8 4 3 3" xfId="3717"/>
    <cellStyle name="Normal 2 8 4 3 3 2" xfId="11863"/>
    <cellStyle name="Normal 2 8 4 3 3 2 2" xfId="28159"/>
    <cellStyle name="Normal 2 8 4 3 3 3" xfId="20013"/>
    <cellStyle name="Normal 2 8 4 3 4" xfId="6310"/>
    <cellStyle name="Normal 2 8 4 3 4 2" xfId="14456"/>
    <cellStyle name="Normal 2 8 4 3 4 2 2" xfId="30752"/>
    <cellStyle name="Normal 2 8 4 3 4 3" xfId="22606"/>
    <cellStyle name="Normal 2 8 4 3 5" xfId="9157"/>
    <cellStyle name="Normal 2 8 4 3 5 2" xfId="25453"/>
    <cellStyle name="Normal 2 8 4 3 6" xfId="17307"/>
    <cellStyle name="Normal 2 8 4 4" xfId="1716"/>
    <cellStyle name="Normal 2 8 4 4 2" xfId="4326"/>
    <cellStyle name="Normal 2 8 4 4 2 2" xfId="12472"/>
    <cellStyle name="Normal 2 8 4 4 2 2 2" xfId="28768"/>
    <cellStyle name="Normal 2 8 4 4 2 3" xfId="20622"/>
    <cellStyle name="Normal 2 8 4 4 3" xfId="7015"/>
    <cellStyle name="Normal 2 8 4 4 3 2" xfId="15161"/>
    <cellStyle name="Normal 2 8 4 4 3 2 2" xfId="31457"/>
    <cellStyle name="Normal 2 8 4 4 3 3" xfId="23311"/>
    <cellStyle name="Normal 2 8 4 4 4" xfId="9862"/>
    <cellStyle name="Normal 2 8 4 4 4 2" xfId="26158"/>
    <cellStyle name="Normal 2 8 4 4 5" xfId="18012"/>
    <cellStyle name="Normal 2 8 4 5" xfId="3108"/>
    <cellStyle name="Normal 2 8 4 5 2" xfId="11254"/>
    <cellStyle name="Normal 2 8 4 5 2 2" xfId="27550"/>
    <cellStyle name="Normal 2 8 4 5 3" xfId="19404"/>
    <cellStyle name="Normal 2 8 4 6" xfId="5605"/>
    <cellStyle name="Normal 2 8 4 6 2" xfId="13751"/>
    <cellStyle name="Normal 2 8 4 6 2 2" xfId="30047"/>
    <cellStyle name="Normal 2 8 4 6 3" xfId="21901"/>
    <cellStyle name="Normal 2 8 4 7" xfId="8452"/>
    <cellStyle name="Normal 2 8 4 7 2" xfId="24748"/>
    <cellStyle name="Normal 2 8 4 8" xfId="16602"/>
    <cellStyle name="Normal 2 8 5" xfId="395"/>
    <cellStyle name="Normal 2 8 5 2" xfId="1101"/>
    <cellStyle name="Normal 2 8 5 2 2" xfId="2511"/>
    <cellStyle name="Normal 2 8 5 2 2 2" xfId="5009"/>
    <cellStyle name="Normal 2 8 5 2 2 2 2" xfId="13155"/>
    <cellStyle name="Normal 2 8 5 2 2 2 2 2" xfId="29451"/>
    <cellStyle name="Normal 2 8 5 2 2 2 3" xfId="21305"/>
    <cellStyle name="Normal 2 8 5 2 2 3" xfId="7810"/>
    <cellStyle name="Normal 2 8 5 2 2 3 2" xfId="15956"/>
    <cellStyle name="Normal 2 8 5 2 2 3 2 2" xfId="32252"/>
    <cellStyle name="Normal 2 8 5 2 2 3 3" xfId="24106"/>
    <cellStyle name="Normal 2 8 5 2 2 4" xfId="10657"/>
    <cellStyle name="Normal 2 8 5 2 2 4 2" xfId="26953"/>
    <cellStyle name="Normal 2 8 5 2 2 5" xfId="18807"/>
    <cellStyle name="Normal 2 8 5 2 3" xfId="3791"/>
    <cellStyle name="Normal 2 8 5 2 3 2" xfId="11937"/>
    <cellStyle name="Normal 2 8 5 2 3 2 2" xfId="28233"/>
    <cellStyle name="Normal 2 8 5 2 3 3" xfId="20087"/>
    <cellStyle name="Normal 2 8 5 2 4" xfId="6400"/>
    <cellStyle name="Normal 2 8 5 2 4 2" xfId="14546"/>
    <cellStyle name="Normal 2 8 5 2 4 2 2" xfId="30842"/>
    <cellStyle name="Normal 2 8 5 2 4 3" xfId="22696"/>
    <cellStyle name="Normal 2 8 5 2 5" xfId="9247"/>
    <cellStyle name="Normal 2 8 5 2 5 2" xfId="25543"/>
    <cellStyle name="Normal 2 8 5 2 6" xfId="17397"/>
    <cellStyle name="Normal 2 8 5 3" xfId="1806"/>
    <cellStyle name="Normal 2 8 5 3 2" xfId="4400"/>
    <cellStyle name="Normal 2 8 5 3 2 2" xfId="12546"/>
    <cellStyle name="Normal 2 8 5 3 2 2 2" xfId="28842"/>
    <cellStyle name="Normal 2 8 5 3 2 3" xfId="20696"/>
    <cellStyle name="Normal 2 8 5 3 3" xfId="7105"/>
    <cellStyle name="Normal 2 8 5 3 3 2" xfId="15251"/>
    <cellStyle name="Normal 2 8 5 3 3 2 2" xfId="31547"/>
    <cellStyle name="Normal 2 8 5 3 3 3" xfId="23401"/>
    <cellStyle name="Normal 2 8 5 3 4" xfId="9952"/>
    <cellStyle name="Normal 2 8 5 3 4 2" xfId="26248"/>
    <cellStyle name="Normal 2 8 5 3 5" xfId="18102"/>
    <cellStyle name="Normal 2 8 5 4" xfId="3182"/>
    <cellStyle name="Normal 2 8 5 4 2" xfId="11328"/>
    <cellStyle name="Normal 2 8 5 4 2 2" xfId="27624"/>
    <cellStyle name="Normal 2 8 5 4 3" xfId="19478"/>
    <cellStyle name="Normal 2 8 5 5" xfId="5695"/>
    <cellStyle name="Normal 2 8 5 5 2" xfId="13841"/>
    <cellStyle name="Normal 2 8 5 5 2 2" xfId="30137"/>
    <cellStyle name="Normal 2 8 5 5 3" xfId="21991"/>
    <cellStyle name="Normal 2 8 5 6" xfId="8542"/>
    <cellStyle name="Normal 2 8 5 6 2" xfId="24838"/>
    <cellStyle name="Normal 2 8 5 7" xfId="16692"/>
    <cellStyle name="Normal 2 8 6" xfId="757"/>
    <cellStyle name="Normal 2 8 6 2" xfId="2167"/>
    <cellStyle name="Normal 2 8 6 2 2" xfId="4713"/>
    <cellStyle name="Normal 2 8 6 2 2 2" xfId="12859"/>
    <cellStyle name="Normal 2 8 6 2 2 2 2" xfId="29155"/>
    <cellStyle name="Normal 2 8 6 2 2 3" xfId="21009"/>
    <cellStyle name="Normal 2 8 6 2 3" xfId="7466"/>
    <cellStyle name="Normal 2 8 6 2 3 2" xfId="15612"/>
    <cellStyle name="Normal 2 8 6 2 3 2 2" xfId="31908"/>
    <cellStyle name="Normal 2 8 6 2 3 3" xfId="23762"/>
    <cellStyle name="Normal 2 8 6 2 4" xfId="10313"/>
    <cellStyle name="Normal 2 8 6 2 4 2" xfId="26609"/>
    <cellStyle name="Normal 2 8 6 2 5" xfId="18463"/>
    <cellStyle name="Normal 2 8 6 3" xfId="3495"/>
    <cellStyle name="Normal 2 8 6 3 2" xfId="11641"/>
    <cellStyle name="Normal 2 8 6 3 2 2" xfId="27937"/>
    <cellStyle name="Normal 2 8 6 3 3" xfId="19791"/>
    <cellStyle name="Normal 2 8 6 4" xfId="6056"/>
    <cellStyle name="Normal 2 8 6 4 2" xfId="14202"/>
    <cellStyle name="Normal 2 8 6 4 2 2" xfId="30498"/>
    <cellStyle name="Normal 2 8 6 4 3" xfId="22352"/>
    <cellStyle name="Normal 2 8 6 5" xfId="8903"/>
    <cellStyle name="Normal 2 8 6 5 2" xfId="25199"/>
    <cellStyle name="Normal 2 8 6 6" xfId="17053"/>
    <cellStyle name="Normal 2 8 7" xfId="1462"/>
    <cellStyle name="Normal 2 8 7 2" xfId="4104"/>
    <cellStyle name="Normal 2 8 7 2 2" xfId="12250"/>
    <cellStyle name="Normal 2 8 7 2 2 2" xfId="28546"/>
    <cellStyle name="Normal 2 8 7 2 3" xfId="20400"/>
    <cellStyle name="Normal 2 8 7 3" xfId="6761"/>
    <cellStyle name="Normal 2 8 7 3 2" xfId="14907"/>
    <cellStyle name="Normal 2 8 7 3 2 2" xfId="31203"/>
    <cellStyle name="Normal 2 8 7 3 3" xfId="23057"/>
    <cellStyle name="Normal 2 8 7 4" xfId="9608"/>
    <cellStyle name="Normal 2 8 7 4 2" xfId="25904"/>
    <cellStyle name="Normal 2 8 7 5" xfId="17758"/>
    <cellStyle name="Normal 2 8 8" xfId="2886"/>
    <cellStyle name="Normal 2 8 8 2" xfId="11032"/>
    <cellStyle name="Normal 2 8 8 2 2" xfId="27328"/>
    <cellStyle name="Normal 2 8 8 3" xfId="19182"/>
    <cellStyle name="Normal 2 8 9" xfId="5351"/>
    <cellStyle name="Normal 2 8 9 2" xfId="13497"/>
    <cellStyle name="Normal 2 8 9 2 2" xfId="29793"/>
    <cellStyle name="Normal 2 8 9 3" xfId="21647"/>
    <cellStyle name="Normal 2 9" xfId="97"/>
    <cellStyle name="Normal 2 9 2" xfId="441"/>
    <cellStyle name="Normal 2 9 2 2" xfId="1147"/>
    <cellStyle name="Normal 2 9 2 2 2" xfId="2557"/>
    <cellStyle name="Normal 2 9 2 2 2 2" xfId="5047"/>
    <cellStyle name="Normal 2 9 2 2 2 2 2" xfId="13193"/>
    <cellStyle name="Normal 2 9 2 2 2 2 2 2" xfId="29489"/>
    <cellStyle name="Normal 2 9 2 2 2 2 3" xfId="21343"/>
    <cellStyle name="Normal 2 9 2 2 2 3" xfId="7856"/>
    <cellStyle name="Normal 2 9 2 2 2 3 2" xfId="16002"/>
    <cellStyle name="Normal 2 9 2 2 2 3 2 2" xfId="32298"/>
    <cellStyle name="Normal 2 9 2 2 2 3 3" xfId="24152"/>
    <cellStyle name="Normal 2 9 2 2 2 4" xfId="10703"/>
    <cellStyle name="Normal 2 9 2 2 2 4 2" xfId="26999"/>
    <cellStyle name="Normal 2 9 2 2 2 5" xfId="18853"/>
    <cellStyle name="Normal 2 9 2 2 3" xfId="3829"/>
    <cellStyle name="Normal 2 9 2 2 3 2" xfId="11975"/>
    <cellStyle name="Normal 2 9 2 2 3 2 2" xfId="28271"/>
    <cellStyle name="Normal 2 9 2 2 3 3" xfId="20125"/>
    <cellStyle name="Normal 2 9 2 2 4" xfId="6446"/>
    <cellStyle name="Normal 2 9 2 2 4 2" xfId="14592"/>
    <cellStyle name="Normal 2 9 2 2 4 2 2" xfId="30888"/>
    <cellStyle name="Normal 2 9 2 2 4 3" xfId="22742"/>
    <cellStyle name="Normal 2 9 2 2 5" xfId="9293"/>
    <cellStyle name="Normal 2 9 2 2 5 2" xfId="25589"/>
    <cellStyle name="Normal 2 9 2 2 6" xfId="17443"/>
    <cellStyle name="Normal 2 9 2 3" xfId="1852"/>
    <cellStyle name="Normal 2 9 2 3 2" xfId="4438"/>
    <cellStyle name="Normal 2 9 2 3 2 2" xfId="12584"/>
    <cellStyle name="Normal 2 9 2 3 2 2 2" xfId="28880"/>
    <cellStyle name="Normal 2 9 2 3 2 3" xfId="20734"/>
    <cellStyle name="Normal 2 9 2 3 3" xfId="7151"/>
    <cellStyle name="Normal 2 9 2 3 3 2" xfId="15297"/>
    <cellStyle name="Normal 2 9 2 3 3 2 2" xfId="31593"/>
    <cellStyle name="Normal 2 9 2 3 3 3" xfId="23447"/>
    <cellStyle name="Normal 2 9 2 3 4" xfId="9998"/>
    <cellStyle name="Normal 2 9 2 3 4 2" xfId="26294"/>
    <cellStyle name="Normal 2 9 2 3 5" xfId="18148"/>
    <cellStyle name="Normal 2 9 2 4" xfId="3220"/>
    <cellStyle name="Normal 2 9 2 4 2" xfId="11366"/>
    <cellStyle name="Normal 2 9 2 4 2 2" xfId="27662"/>
    <cellStyle name="Normal 2 9 2 4 3" xfId="19516"/>
    <cellStyle name="Normal 2 9 2 5" xfId="5741"/>
    <cellStyle name="Normal 2 9 2 5 2" xfId="13887"/>
    <cellStyle name="Normal 2 9 2 5 2 2" xfId="30183"/>
    <cellStyle name="Normal 2 9 2 5 3" xfId="22037"/>
    <cellStyle name="Normal 2 9 2 6" xfId="8588"/>
    <cellStyle name="Normal 2 9 2 6 2" xfId="24884"/>
    <cellStyle name="Normal 2 9 2 7" xfId="16738"/>
    <cellStyle name="Normal 2 9 3" xfId="803"/>
    <cellStyle name="Normal 2 9 3 2" xfId="2213"/>
    <cellStyle name="Normal 2 9 3 2 2" xfId="4751"/>
    <cellStyle name="Normal 2 9 3 2 2 2" xfId="12897"/>
    <cellStyle name="Normal 2 9 3 2 2 2 2" xfId="29193"/>
    <cellStyle name="Normal 2 9 3 2 2 3" xfId="21047"/>
    <cellStyle name="Normal 2 9 3 2 3" xfId="7512"/>
    <cellStyle name="Normal 2 9 3 2 3 2" xfId="15658"/>
    <cellStyle name="Normal 2 9 3 2 3 2 2" xfId="31954"/>
    <cellStyle name="Normal 2 9 3 2 3 3" xfId="23808"/>
    <cellStyle name="Normal 2 9 3 2 4" xfId="10359"/>
    <cellStyle name="Normal 2 9 3 2 4 2" xfId="26655"/>
    <cellStyle name="Normal 2 9 3 2 5" xfId="18509"/>
    <cellStyle name="Normal 2 9 3 3" xfId="3533"/>
    <cellStyle name="Normal 2 9 3 3 2" xfId="11679"/>
    <cellStyle name="Normal 2 9 3 3 2 2" xfId="27975"/>
    <cellStyle name="Normal 2 9 3 3 3" xfId="19829"/>
    <cellStyle name="Normal 2 9 3 4" xfId="6102"/>
    <cellStyle name="Normal 2 9 3 4 2" xfId="14248"/>
    <cellStyle name="Normal 2 9 3 4 2 2" xfId="30544"/>
    <cellStyle name="Normal 2 9 3 4 3" xfId="22398"/>
    <cellStyle name="Normal 2 9 3 5" xfId="8949"/>
    <cellStyle name="Normal 2 9 3 5 2" xfId="25245"/>
    <cellStyle name="Normal 2 9 3 6" xfId="17099"/>
    <cellStyle name="Normal 2 9 4" xfId="1508"/>
    <cellStyle name="Normal 2 9 4 2" xfId="4142"/>
    <cellStyle name="Normal 2 9 4 2 2" xfId="12288"/>
    <cellStyle name="Normal 2 9 4 2 2 2" xfId="28584"/>
    <cellStyle name="Normal 2 9 4 2 3" xfId="20438"/>
    <cellStyle name="Normal 2 9 4 3" xfId="6807"/>
    <cellStyle name="Normal 2 9 4 3 2" xfId="14953"/>
    <cellStyle name="Normal 2 9 4 3 2 2" xfId="31249"/>
    <cellStyle name="Normal 2 9 4 3 3" xfId="23103"/>
    <cellStyle name="Normal 2 9 4 4" xfId="9654"/>
    <cellStyle name="Normal 2 9 4 4 2" xfId="25950"/>
    <cellStyle name="Normal 2 9 4 5" xfId="17804"/>
    <cellStyle name="Normal 2 9 5" xfId="2924"/>
    <cellStyle name="Normal 2 9 5 2" xfId="11070"/>
    <cellStyle name="Normal 2 9 5 2 2" xfId="27366"/>
    <cellStyle name="Normal 2 9 5 3" xfId="19220"/>
    <cellStyle name="Normal 2 9 6" xfId="5397"/>
    <cellStyle name="Normal 2 9 6 2" xfId="13543"/>
    <cellStyle name="Normal 2 9 6 2 2" xfId="29839"/>
    <cellStyle name="Normal 2 9 6 3" xfId="21693"/>
    <cellStyle name="Normal 2 9 7" xfId="8244"/>
    <cellStyle name="Normal 2 9 7 2" xfId="24540"/>
    <cellStyle name="Normal 2 9 8" xfId="16394"/>
    <cellStyle name="Normal 3" xfId="12"/>
    <cellStyle name="Normal 4" xfId="10"/>
    <cellStyle name="Normal 4 10" xfId="1423"/>
    <cellStyle name="Normal 4 10 2" xfId="4072"/>
    <cellStyle name="Normal 4 10 2 2" xfId="12218"/>
    <cellStyle name="Normal 4 10 2 2 2" xfId="28514"/>
    <cellStyle name="Normal 4 10 2 3" xfId="20368"/>
    <cellStyle name="Normal 4 10 3" xfId="6722"/>
    <cellStyle name="Normal 4 10 3 2" xfId="14868"/>
    <cellStyle name="Normal 4 10 3 2 2" xfId="31164"/>
    <cellStyle name="Normal 4 10 3 3" xfId="23018"/>
    <cellStyle name="Normal 4 10 4" xfId="9569"/>
    <cellStyle name="Normal 4 10 4 2" xfId="25865"/>
    <cellStyle name="Normal 4 10 5" xfId="17719"/>
    <cellStyle name="Normal 4 11" xfId="2854"/>
    <cellStyle name="Normal 4 11 2" xfId="11000"/>
    <cellStyle name="Normal 4 11 2 2" xfId="27296"/>
    <cellStyle name="Normal 4 11 3" xfId="19150"/>
    <cellStyle name="Normal 4 12" xfId="5312"/>
    <cellStyle name="Normal 4 12 2" xfId="13458"/>
    <cellStyle name="Normal 4 12 2 2" xfId="29754"/>
    <cellStyle name="Normal 4 12 3" xfId="21608"/>
    <cellStyle name="Normal 4 13" xfId="8159"/>
    <cellStyle name="Normal 4 13 2" xfId="24455"/>
    <cellStyle name="Normal 4 14" xfId="16309"/>
    <cellStyle name="Normal 4 2" xfId="23"/>
    <cellStyle name="Normal 4 2 10" xfId="2863"/>
    <cellStyle name="Normal 4 2 10 2" xfId="11009"/>
    <cellStyle name="Normal 4 2 10 2 2" xfId="27305"/>
    <cellStyle name="Normal 4 2 10 3" xfId="19159"/>
    <cellStyle name="Normal 4 2 11" xfId="5323"/>
    <cellStyle name="Normal 4 2 11 2" xfId="13469"/>
    <cellStyle name="Normal 4 2 11 2 2" xfId="29765"/>
    <cellStyle name="Normal 4 2 11 3" xfId="21619"/>
    <cellStyle name="Normal 4 2 12" xfId="8170"/>
    <cellStyle name="Normal 4 2 12 2" xfId="24466"/>
    <cellStyle name="Normal 4 2 13" xfId="16320"/>
    <cellStyle name="Normal 4 2 2" xfId="45"/>
    <cellStyle name="Normal 4 2 2 10" xfId="5345"/>
    <cellStyle name="Normal 4 2 2 10 2" xfId="13491"/>
    <cellStyle name="Normal 4 2 2 10 2 2" xfId="29787"/>
    <cellStyle name="Normal 4 2 2 10 3" xfId="21641"/>
    <cellStyle name="Normal 4 2 2 11" xfId="8192"/>
    <cellStyle name="Normal 4 2 2 11 2" xfId="24488"/>
    <cellStyle name="Normal 4 2 2 12" xfId="16342"/>
    <cellStyle name="Normal 4 2 2 2" xfId="89"/>
    <cellStyle name="Normal 4 2 2 2 10" xfId="8236"/>
    <cellStyle name="Normal 4 2 2 2 10 2" xfId="24532"/>
    <cellStyle name="Normal 4 2 2 2 11" xfId="16386"/>
    <cellStyle name="Normal 4 2 2 2 2" xfId="179"/>
    <cellStyle name="Normal 4 2 2 2 2 2" xfId="523"/>
    <cellStyle name="Normal 4 2 2 2 2 2 2" xfId="1229"/>
    <cellStyle name="Normal 4 2 2 2 2 2 2 2" xfId="2639"/>
    <cellStyle name="Normal 4 2 2 2 2 2 2 2 2" xfId="5114"/>
    <cellStyle name="Normal 4 2 2 2 2 2 2 2 2 2" xfId="13260"/>
    <cellStyle name="Normal 4 2 2 2 2 2 2 2 2 2 2" xfId="29556"/>
    <cellStyle name="Normal 4 2 2 2 2 2 2 2 2 3" xfId="21410"/>
    <cellStyle name="Normal 4 2 2 2 2 2 2 2 3" xfId="7938"/>
    <cellStyle name="Normal 4 2 2 2 2 2 2 2 3 2" xfId="16084"/>
    <cellStyle name="Normal 4 2 2 2 2 2 2 2 3 2 2" xfId="32380"/>
    <cellStyle name="Normal 4 2 2 2 2 2 2 2 3 3" xfId="24234"/>
    <cellStyle name="Normal 4 2 2 2 2 2 2 2 4" xfId="10785"/>
    <cellStyle name="Normal 4 2 2 2 2 2 2 2 4 2" xfId="27081"/>
    <cellStyle name="Normal 4 2 2 2 2 2 2 2 5" xfId="18935"/>
    <cellStyle name="Normal 4 2 2 2 2 2 2 3" xfId="3896"/>
    <cellStyle name="Normal 4 2 2 2 2 2 2 3 2" xfId="12042"/>
    <cellStyle name="Normal 4 2 2 2 2 2 2 3 2 2" xfId="28338"/>
    <cellStyle name="Normal 4 2 2 2 2 2 2 3 3" xfId="20192"/>
    <cellStyle name="Normal 4 2 2 2 2 2 2 4" xfId="6528"/>
    <cellStyle name="Normal 4 2 2 2 2 2 2 4 2" xfId="14674"/>
    <cellStyle name="Normal 4 2 2 2 2 2 2 4 2 2" xfId="30970"/>
    <cellStyle name="Normal 4 2 2 2 2 2 2 4 3" xfId="22824"/>
    <cellStyle name="Normal 4 2 2 2 2 2 2 5" xfId="9375"/>
    <cellStyle name="Normal 4 2 2 2 2 2 2 5 2" xfId="25671"/>
    <cellStyle name="Normal 4 2 2 2 2 2 2 6" xfId="17525"/>
    <cellStyle name="Normal 4 2 2 2 2 2 3" xfId="1934"/>
    <cellStyle name="Normal 4 2 2 2 2 2 3 2" xfId="4505"/>
    <cellStyle name="Normal 4 2 2 2 2 2 3 2 2" xfId="12651"/>
    <cellStyle name="Normal 4 2 2 2 2 2 3 2 2 2" xfId="28947"/>
    <cellStyle name="Normal 4 2 2 2 2 2 3 2 3" xfId="20801"/>
    <cellStyle name="Normal 4 2 2 2 2 2 3 3" xfId="7233"/>
    <cellStyle name="Normal 4 2 2 2 2 2 3 3 2" xfId="15379"/>
    <cellStyle name="Normal 4 2 2 2 2 2 3 3 2 2" xfId="31675"/>
    <cellStyle name="Normal 4 2 2 2 2 2 3 3 3" xfId="23529"/>
    <cellStyle name="Normal 4 2 2 2 2 2 3 4" xfId="10080"/>
    <cellStyle name="Normal 4 2 2 2 2 2 3 4 2" xfId="26376"/>
    <cellStyle name="Normal 4 2 2 2 2 2 3 5" xfId="18230"/>
    <cellStyle name="Normal 4 2 2 2 2 2 4" xfId="3287"/>
    <cellStyle name="Normal 4 2 2 2 2 2 4 2" xfId="11433"/>
    <cellStyle name="Normal 4 2 2 2 2 2 4 2 2" xfId="27729"/>
    <cellStyle name="Normal 4 2 2 2 2 2 4 3" xfId="19583"/>
    <cellStyle name="Normal 4 2 2 2 2 2 5" xfId="5823"/>
    <cellStyle name="Normal 4 2 2 2 2 2 5 2" xfId="13969"/>
    <cellStyle name="Normal 4 2 2 2 2 2 5 2 2" xfId="30265"/>
    <cellStyle name="Normal 4 2 2 2 2 2 5 3" xfId="22119"/>
    <cellStyle name="Normal 4 2 2 2 2 2 6" xfId="8670"/>
    <cellStyle name="Normal 4 2 2 2 2 2 6 2" xfId="24966"/>
    <cellStyle name="Normal 4 2 2 2 2 2 7" xfId="16820"/>
    <cellStyle name="Normal 4 2 2 2 2 3" xfId="885"/>
    <cellStyle name="Normal 4 2 2 2 2 3 2" xfId="2295"/>
    <cellStyle name="Normal 4 2 2 2 2 3 2 2" xfId="4818"/>
    <cellStyle name="Normal 4 2 2 2 2 3 2 2 2" xfId="12964"/>
    <cellStyle name="Normal 4 2 2 2 2 3 2 2 2 2" xfId="29260"/>
    <cellStyle name="Normal 4 2 2 2 2 3 2 2 3" xfId="21114"/>
    <cellStyle name="Normal 4 2 2 2 2 3 2 3" xfId="7594"/>
    <cellStyle name="Normal 4 2 2 2 2 3 2 3 2" xfId="15740"/>
    <cellStyle name="Normal 4 2 2 2 2 3 2 3 2 2" xfId="32036"/>
    <cellStyle name="Normal 4 2 2 2 2 3 2 3 3" xfId="23890"/>
    <cellStyle name="Normal 4 2 2 2 2 3 2 4" xfId="10441"/>
    <cellStyle name="Normal 4 2 2 2 2 3 2 4 2" xfId="26737"/>
    <cellStyle name="Normal 4 2 2 2 2 3 2 5" xfId="18591"/>
    <cellStyle name="Normal 4 2 2 2 2 3 3" xfId="3600"/>
    <cellStyle name="Normal 4 2 2 2 2 3 3 2" xfId="11746"/>
    <cellStyle name="Normal 4 2 2 2 2 3 3 2 2" xfId="28042"/>
    <cellStyle name="Normal 4 2 2 2 2 3 3 3" xfId="19896"/>
    <cellStyle name="Normal 4 2 2 2 2 3 4" xfId="6184"/>
    <cellStyle name="Normal 4 2 2 2 2 3 4 2" xfId="14330"/>
    <cellStyle name="Normal 4 2 2 2 2 3 4 2 2" xfId="30626"/>
    <cellStyle name="Normal 4 2 2 2 2 3 4 3" xfId="22480"/>
    <cellStyle name="Normal 4 2 2 2 2 3 5" xfId="9031"/>
    <cellStyle name="Normal 4 2 2 2 2 3 5 2" xfId="25327"/>
    <cellStyle name="Normal 4 2 2 2 2 3 6" xfId="17181"/>
    <cellStyle name="Normal 4 2 2 2 2 4" xfId="1590"/>
    <cellStyle name="Normal 4 2 2 2 2 4 2" xfId="4209"/>
    <cellStyle name="Normal 4 2 2 2 2 4 2 2" xfId="12355"/>
    <cellStyle name="Normal 4 2 2 2 2 4 2 2 2" xfId="28651"/>
    <cellStyle name="Normal 4 2 2 2 2 4 2 3" xfId="20505"/>
    <cellStyle name="Normal 4 2 2 2 2 4 3" xfId="6889"/>
    <cellStyle name="Normal 4 2 2 2 2 4 3 2" xfId="15035"/>
    <cellStyle name="Normal 4 2 2 2 2 4 3 2 2" xfId="31331"/>
    <cellStyle name="Normal 4 2 2 2 2 4 3 3" xfId="23185"/>
    <cellStyle name="Normal 4 2 2 2 2 4 4" xfId="9736"/>
    <cellStyle name="Normal 4 2 2 2 2 4 4 2" xfId="26032"/>
    <cellStyle name="Normal 4 2 2 2 2 4 5" xfId="17886"/>
    <cellStyle name="Normal 4 2 2 2 2 5" xfId="2991"/>
    <cellStyle name="Normal 4 2 2 2 2 5 2" xfId="11137"/>
    <cellStyle name="Normal 4 2 2 2 2 5 2 2" xfId="27433"/>
    <cellStyle name="Normal 4 2 2 2 2 5 3" xfId="19287"/>
    <cellStyle name="Normal 4 2 2 2 2 6" xfId="5479"/>
    <cellStyle name="Normal 4 2 2 2 2 6 2" xfId="13625"/>
    <cellStyle name="Normal 4 2 2 2 2 6 2 2" xfId="29921"/>
    <cellStyle name="Normal 4 2 2 2 2 6 3" xfId="21775"/>
    <cellStyle name="Normal 4 2 2 2 2 7" xfId="8326"/>
    <cellStyle name="Normal 4 2 2 2 2 7 2" xfId="24622"/>
    <cellStyle name="Normal 4 2 2 2 2 8" xfId="16476"/>
    <cellStyle name="Normal 4 2 2 2 3" xfId="254"/>
    <cellStyle name="Normal 4 2 2 2 3 2" xfId="598"/>
    <cellStyle name="Normal 4 2 2 2 3 2 2" xfId="1304"/>
    <cellStyle name="Normal 4 2 2 2 3 2 2 2" xfId="2714"/>
    <cellStyle name="Normal 4 2 2 2 3 2 2 2 2" xfId="5188"/>
    <cellStyle name="Normal 4 2 2 2 3 2 2 2 2 2" xfId="13334"/>
    <cellStyle name="Normal 4 2 2 2 3 2 2 2 2 2 2" xfId="29630"/>
    <cellStyle name="Normal 4 2 2 2 3 2 2 2 2 3" xfId="21484"/>
    <cellStyle name="Normal 4 2 2 2 3 2 2 2 3" xfId="8013"/>
    <cellStyle name="Normal 4 2 2 2 3 2 2 2 3 2" xfId="16159"/>
    <cellStyle name="Normal 4 2 2 2 3 2 2 2 3 2 2" xfId="32455"/>
    <cellStyle name="Normal 4 2 2 2 3 2 2 2 3 3" xfId="24309"/>
    <cellStyle name="Normal 4 2 2 2 3 2 2 2 4" xfId="10860"/>
    <cellStyle name="Normal 4 2 2 2 3 2 2 2 4 2" xfId="27156"/>
    <cellStyle name="Normal 4 2 2 2 3 2 2 2 5" xfId="19010"/>
    <cellStyle name="Normal 4 2 2 2 3 2 2 3" xfId="3970"/>
    <cellStyle name="Normal 4 2 2 2 3 2 2 3 2" xfId="12116"/>
    <cellStyle name="Normal 4 2 2 2 3 2 2 3 2 2" xfId="28412"/>
    <cellStyle name="Normal 4 2 2 2 3 2 2 3 3" xfId="20266"/>
    <cellStyle name="Normal 4 2 2 2 3 2 2 4" xfId="6603"/>
    <cellStyle name="Normal 4 2 2 2 3 2 2 4 2" xfId="14749"/>
    <cellStyle name="Normal 4 2 2 2 3 2 2 4 2 2" xfId="31045"/>
    <cellStyle name="Normal 4 2 2 2 3 2 2 4 3" xfId="22899"/>
    <cellStyle name="Normal 4 2 2 2 3 2 2 5" xfId="9450"/>
    <cellStyle name="Normal 4 2 2 2 3 2 2 5 2" xfId="25746"/>
    <cellStyle name="Normal 4 2 2 2 3 2 2 6" xfId="17600"/>
    <cellStyle name="Normal 4 2 2 2 3 2 3" xfId="2009"/>
    <cellStyle name="Normal 4 2 2 2 3 2 3 2" xfId="4579"/>
    <cellStyle name="Normal 4 2 2 2 3 2 3 2 2" xfId="12725"/>
    <cellStyle name="Normal 4 2 2 2 3 2 3 2 2 2" xfId="29021"/>
    <cellStyle name="Normal 4 2 2 2 3 2 3 2 3" xfId="20875"/>
    <cellStyle name="Normal 4 2 2 2 3 2 3 3" xfId="7308"/>
    <cellStyle name="Normal 4 2 2 2 3 2 3 3 2" xfId="15454"/>
    <cellStyle name="Normal 4 2 2 2 3 2 3 3 2 2" xfId="31750"/>
    <cellStyle name="Normal 4 2 2 2 3 2 3 3 3" xfId="23604"/>
    <cellStyle name="Normal 4 2 2 2 3 2 3 4" xfId="10155"/>
    <cellStyle name="Normal 4 2 2 2 3 2 3 4 2" xfId="26451"/>
    <cellStyle name="Normal 4 2 2 2 3 2 3 5" xfId="18305"/>
    <cellStyle name="Normal 4 2 2 2 3 2 4" xfId="3361"/>
    <cellStyle name="Normal 4 2 2 2 3 2 4 2" xfId="11507"/>
    <cellStyle name="Normal 4 2 2 2 3 2 4 2 2" xfId="27803"/>
    <cellStyle name="Normal 4 2 2 2 3 2 4 3" xfId="19657"/>
    <cellStyle name="Normal 4 2 2 2 3 2 5" xfId="5898"/>
    <cellStyle name="Normal 4 2 2 2 3 2 5 2" xfId="14044"/>
    <cellStyle name="Normal 4 2 2 2 3 2 5 2 2" xfId="30340"/>
    <cellStyle name="Normal 4 2 2 2 3 2 5 3" xfId="22194"/>
    <cellStyle name="Normal 4 2 2 2 3 2 6" xfId="8745"/>
    <cellStyle name="Normal 4 2 2 2 3 2 6 2" xfId="25041"/>
    <cellStyle name="Normal 4 2 2 2 3 2 7" xfId="16895"/>
    <cellStyle name="Normal 4 2 2 2 3 3" xfId="960"/>
    <cellStyle name="Normal 4 2 2 2 3 3 2" xfId="2370"/>
    <cellStyle name="Normal 4 2 2 2 3 3 2 2" xfId="4892"/>
    <cellStyle name="Normal 4 2 2 2 3 3 2 2 2" xfId="13038"/>
    <cellStyle name="Normal 4 2 2 2 3 3 2 2 2 2" xfId="29334"/>
    <cellStyle name="Normal 4 2 2 2 3 3 2 2 3" xfId="21188"/>
    <cellStyle name="Normal 4 2 2 2 3 3 2 3" xfId="7669"/>
    <cellStyle name="Normal 4 2 2 2 3 3 2 3 2" xfId="15815"/>
    <cellStyle name="Normal 4 2 2 2 3 3 2 3 2 2" xfId="32111"/>
    <cellStyle name="Normal 4 2 2 2 3 3 2 3 3" xfId="23965"/>
    <cellStyle name="Normal 4 2 2 2 3 3 2 4" xfId="10516"/>
    <cellStyle name="Normal 4 2 2 2 3 3 2 4 2" xfId="26812"/>
    <cellStyle name="Normal 4 2 2 2 3 3 2 5" xfId="18666"/>
    <cellStyle name="Normal 4 2 2 2 3 3 3" xfId="3674"/>
    <cellStyle name="Normal 4 2 2 2 3 3 3 2" xfId="11820"/>
    <cellStyle name="Normal 4 2 2 2 3 3 3 2 2" xfId="28116"/>
    <cellStyle name="Normal 4 2 2 2 3 3 3 3" xfId="19970"/>
    <cellStyle name="Normal 4 2 2 2 3 3 4" xfId="6259"/>
    <cellStyle name="Normal 4 2 2 2 3 3 4 2" xfId="14405"/>
    <cellStyle name="Normal 4 2 2 2 3 3 4 2 2" xfId="30701"/>
    <cellStyle name="Normal 4 2 2 2 3 3 4 3" xfId="22555"/>
    <cellStyle name="Normal 4 2 2 2 3 3 5" xfId="9106"/>
    <cellStyle name="Normal 4 2 2 2 3 3 5 2" xfId="25402"/>
    <cellStyle name="Normal 4 2 2 2 3 3 6" xfId="17256"/>
    <cellStyle name="Normal 4 2 2 2 3 4" xfId="1665"/>
    <cellStyle name="Normal 4 2 2 2 3 4 2" xfId="4283"/>
    <cellStyle name="Normal 4 2 2 2 3 4 2 2" xfId="12429"/>
    <cellStyle name="Normal 4 2 2 2 3 4 2 2 2" xfId="28725"/>
    <cellStyle name="Normal 4 2 2 2 3 4 2 3" xfId="20579"/>
    <cellStyle name="Normal 4 2 2 2 3 4 3" xfId="6964"/>
    <cellStyle name="Normal 4 2 2 2 3 4 3 2" xfId="15110"/>
    <cellStyle name="Normal 4 2 2 2 3 4 3 2 2" xfId="31406"/>
    <cellStyle name="Normal 4 2 2 2 3 4 3 3" xfId="23260"/>
    <cellStyle name="Normal 4 2 2 2 3 4 4" xfId="9811"/>
    <cellStyle name="Normal 4 2 2 2 3 4 4 2" xfId="26107"/>
    <cellStyle name="Normal 4 2 2 2 3 4 5" xfId="17961"/>
    <cellStyle name="Normal 4 2 2 2 3 5" xfId="3065"/>
    <cellStyle name="Normal 4 2 2 2 3 5 2" xfId="11211"/>
    <cellStyle name="Normal 4 2 2 2 3 5 2 2" xfId="27507"/>
    <cellStyle name="Normal 4 2 2 2 3 5 3" xfId="19361"/>
    <cellStyle name="Normal 4 2 2 2 3 6" xfId="5554"/>
    <cellStyle name="Normal 4 2 2 2 3 6 2" xfId="13700"/>
    <cellStyle name="Normal 4 2 2 2 3 6 2 2" xfId="29996"/>
    <cellStyle name="Normal 4 2 2 2 3 6 3" xfId="21850"/>
    <cellStyle name="Normal 4 2 2 2 3 7" xfId="8401"/>
    <cellStyle name="Normal 4 2 2 2 3 7 2" xfId="24697"/>
    <cellStyle name="Normal 4 2 2 2 3 8" xfId="16551"/>
    <cellStyle name="Normal 4 2 2 2 4" xfId="343"/>
    <cellStyle name="Normal 4 2 2 2 4 2" xfId="687"/>
    <cellStyle name="Normal 4 2 2 2 4 2 2" xfId="1393"/>
    <cellStyle name="Normal 4 2 2 2 4 2 2 2" xfId="2803"/>
    <cellStyle name="Normal 4 2 2 2 4 2 2 2 2" xfId="5262"/>
    <cellStyle name="Normal 4 2 2 2 4 2 2 2 2 2" xfId="13408"/>
    <cellStyle name="Normal 4 2 2 2 4 2 2 2 2 2 2" xfId="29704"/>
    <cellStyle name="Normal 4 2 2 2 4 2 2 2 2 3" xfId="21558"/>
    <cellStyle name="Normal 4 2 2 2 4 2 2 2 3" xfId="8102"/>
    <cellStyle name="Normal 4 2 2 2 4 2 2 2 3 2" xfId="16248"/>
    <cellStyle name="Normal 4 2 2 2 4 2 2 2 3 2 2" xfId="32544"/>
    <cellStyle name="Normal 4 2 2 2 4 2 2 2 3 3" xfId="24398"/>
    <cellStyle name="Normal 4 2 2 2 4 2 2 2 4" xfId="10949"/>
    <cellStyle name="Normal 4 2 2 2 4 2 2 2 4 2" xfId="27245"/>
    <cellStyle name="Normal 4 2 2 2 4 2 2 2 5" xfId="19099"/>
    <cellStyle name="Normal 4 2 2 2 4 2 2 3" xfId="4044"/>
    <cellStyle name="Normal 4 2 2 2 4 2 2 3 2" xfId="12190"/>
    <cellStyle name="Normal 4 2 2 2 4 2 2 3 2 2" xfId="28486"/>
    <cellStyle name="Normal 4 2 2 2 4 2 2 3 3" xfId="20340"/>
    <cellStyle name="Normal 4 2 2 2 4 2 2 4" xfId="6692"/>
    <cellStyle name="Normal 4 2 2 2 4 2 2 4 2" xfId="14838"/>
    <cellStyle name="Normal 4 2 2 2 4 2 2 4 2 2" xfId="31134"/>
    <cellStyle name="Normal 4 2 2 2 4 2 2 4 3" xfId="22988"/>
    <cellStyle name="Normal 4 2 2 2 4 2 2 5" xfId="9539"/>
    <cellStyle name="Normal 4 2 2 2 4 2 2 5 2" xfId="25835"/>
    <cellStyle name="Normal 4 2 2 2 4 2 2 6" xfId="17689"/>
    <cellStyle name="Normal 4 2 2 2 4 2 3" xfId="2098"/>
    <cellStyle name="Normal 4 2 2 2 4 2 3 2" xfId="4653"/>
    <cellStyle name="Normal 4 2 2 2 4 2 3 2 2" xfId="12799"/>
    <cellStyle name="Normal 4 2 2 2 4 2 3 2 2 2" xfId="29095"/>
    <cellStyle name="Normal 4 2 2 2 4 2 3 2 3" xfId="20949"/>
    <cellStyle name="Normal 4 2 2 2 4 2 3 3" xfId="7397"/>
    <cellStyle name="Normal 4 2 2 2 4 2 3 3 2" xfId="15543"/>
    <cellStyle name="Normal 4 2 2 2 4 2 3 3 2 2" xfId="31839"/>
    <cellStyle name="Normal 4 2 2 2 4 2 3 3 3" xfId="23693"/>
    <cellStyle name="Normal 4 2 2 2 4 2 3 4" xfId="10244"/>
    <cellStyle name="Normal 4 2 2 2 4 2 3 4 2" xfId="26540"/>
    <cellStyle name="Normal 4 2 2 2 4 2 3 5" xfId="18394"/>
    <cellStyle name="Normal 4 2 2 2 4 2 4" xfId="3435"/>
    <cellStyle name="Normal 4 2 2 2 4 2 4 2" xfId="11581"/>
    <cellStyle name="Normal 4 2 2 2 4 2 4 2 2" xfId="27877"/>
    <cellStyle name="Normal 4 2 2 2 4 2 4 3" xfId="19731"/>
    <cellStyle name="Normal 4 2 2 2 4 2 5" xfId="5987"/>
    <cellStyle name="Normal 4 2 2 2 4 2 5 2" xfId="14133"/>
    <cellStyle name="Normal 4 2 2 2 4 2 5 2 2" xfId="30429"/>
    <cellStyle name="Normal 4 2 2 2 4 2 5 3" xfId="22283"/>
    <cellStyle name="Normal 4 2 2 2 4 2 6" xfId="8834"/>
    <cellStyle name="Normal 4 2 2 2 4 2 6 2" xfId="25130"/>
    <cellStyle name="Normal 4 2 2 2 4 2 7" xfId="16984"/>
    <cellStyle name="Normal 4 2 2 2 4 3" xfId="1049"/>
    <cellStyle name="Normal 4 2 2 2 4 3 2" xfId="2459"/>
    <cellStyle name="Normal 4 2 2 2 4 3 2 2" xfId="4966"/>
    <cellStyle name="Normal 4 2 2 2 4 3 2 2 2" xfId="13112"/>
    <cellStyle name="Normal 4 2 2 2 4 3 2 2 2 2" xfId="29408"/>
    <cellStyle name="Normal 4 2 2 2 4 3 2 2 3" xfId="21262"/>
    <cellStyle name="Normal 4 2 2 2 4 3 2 3" xfId="7758"/>
    <cellStyle name="Normal 4 2 2 2 4 3 2 3 2" xfId="15904"/>
    <cellStyle name="Normal 4 2 2 2 4 3 2 3 2 2" xfId="32200"/>
    <cellStyle name="Normal 4 2 2 2 4 3 2 3 3" xfId="24054"/>
    <cellStyle name="Normal 4 2 2 2 4 3 2 4" xfId="10605"/>
    <cellStyle name="Normal 4 2 2 2 4 3 2 4 2" xfId="26901"/>
    <cellStyle name="Normal 4 2 2 2 4 3 2 5" xfId="18755"/>
    <cellStyle name="Normal 4 2 2 2 4 3 3" xfId="3748"/>
    <cellStyle name="Normal 4 2 2 2 4 3 3 2" xfId="11894"/>
    <cellStyle name="Normal 4 2 2 2 4 3 3 2 2" xfId="28190"/>
    <cellStyle name="Normal 4 2 2 2 4 3 3 3" xfId="20044"/>
    <cellStyle name="Normal 4 2 2 2 4 3 4" xfId="6348"/>
    <cellStyle name="Normal 4 2 2 2 4 3 4 2" xfId="14494"/>
    <cellStyle name="Normal 4 2 2 2 4 3 4 2 2" xfId="30790"/>
    <cellStyle name="Normal 4 2 2 2 4 3 4 3" xfId="22644"/>
    <cellStyle name="Normal 4 2 2 2 4 3 5" xfId="9195"/>
    <cellStyle name="Normal 4 2 2 2 4 3 5 2" xfId="25491"/>
    <cellStyle name="Normal 4 2 2 2 4 3 6" xfId="17345"/>
    <cellStyle name="Normal 4 2 2 2 4 4" xfId="1754"/>
    <cellStyle name="Normal 4 2 2 2 4 4 2" xfId="4357"/>
    <cellStyle name="Normal 4 2 2 2 4 4 2 2" xfId="12503"/>
    <cellStyle name="Normal 4 2 2 2 4 4 2 2 2" xfId="28799"/>
    <cellStyle name="Normal 4 2 2 2 4 4 2 3" xfId="20653"/>
    <cellStyle name="Normal 4 2 2 2 4 4 3" xfId="7053"/>
    <cellStyle name="Normal 4 2 2 2 4 4 3 2" xfId="15199"/>
    <cellStyle name="Normal 4 2 2 2 4 4 3 2 2" xfId="31495"/>
    <cellStyle name="Normal 4 2 2 2 4 4 3 3" xfId="23349"/>
    <cellStyle name="Normal 4 2 2 2 4 4 4" xfId="9900"/>
    <cellStyle name="Normal 4 2 2 2 4 4 4 2" xfId="26196"/>
    <cellStyle name="Normal 4 2 2 2 4 4 5" xfId="18050"/>
    <cellStyle name="Normal 4 2 2 2 4 5" xfId="3139"/>
    <cellStyle name="Normal 4 2 2 2 4 5 2" xfId="11285"/>
    <cellStyle name="Normal 4 2 2 2 4 5 2 2" xfId="27581"/>
    <cellStyle name="Normal 4 2 2 2 4 5 3" xfId="19435"/>
    <cellStyle name="Normal 4 2 2 2 4 6" xfId="5643"/>
    <cellStyle name="Normal 4 2 2 2 4 6 2" xfId="13789"/>
    <cellStyle name="Normal 4 2 2 2 4 6 2 2" xfId="30085"/>
    <cellStyle name="Normal 4 2 2 2 4 6 3" xfId="21939"/>
    <cellStyle name="Normal 4 2 2 2 4 7" xfId="8490"/>
    <cellStyle name="Normal 4 2 2 2 4 7 2" xfId="24786"/>
    <cellStyle name="Normal 4 2 2 2 4 8" xfId="16640"/>
    <cellStyle name="Normal 4 2 2 2 5" xfId="433"/>
    <cellStyle name="Normal 4 2 2 2 5 2" xfId="1139"/>
    <cellStyle name="Normal 4 2 2 2 5 2 2" xfId="2549"/>
    <cellStyle name="Normal 4 2 2 2 5 2 2 2" xfId="5040"/>
    <cellStyle name="Normal 4 2 2 2 5 2 2 2 2" xfId="13186"/>
    <cellStyle name="Normal 4 2 2 2 5 2 2 2 2 2" xfId="29482"/>
    <cellStyle name="Normal 4 2 2 2 5 2 2 2 3" xfId="21336"/>
    <cellStyle name="Normal 4 2 2 2 5 2 2 3" xfId="7848"/>
    <cellStyle name="Normal 4 2 2 2 5 2 2 3 2" xfId="15994"/>
    <cellStyle name="Normal 4 2 2 2 5 2 2 3 2 2" xfId="32290"/>
    <cellStyle name="Normal 4 2 2 2 5 2 2 3 3" xfId="24144"/>
    <cellStyle name="Normal 4 2 2 2 5 2 2 4" xfId="10695"/>
    <cellStyle name="Normal 4 2 2 2 5 2 2 4 2" xfId="26991"/>
    <cellStyle name="Normal 4 2 2 2 5 2 2 5" xfId="18845"/>
    <cellStyle name="Normal 4 2 2 2 5 2 3" xfId="3822"/>
    <cellStyle name="Normal 4 2 2 2 5 2 3 2" xfId="11968"/>
    <cellStyle name="Normal 4 2 2 2 5 2 3 2 2" xfId="28264"/>
    <cellStyle name="Normal 4 2 2 2 5 2 3 3" xfId="20118"/>
    <cellStyle name="Normal 4 2 2 2 5 2 4" xfId="6438"/>
    <cellStyle name="Normal 4 2 2 2 5 2 4 2" xfId="14584"/>
    <cellStyle name="Normal 4 2 2 2 5 2 4 2 2" xfId="30880"/>
    <cellStyle name="Normal 4 2 2 2 5 2 4 3" xfId="22734"/>
    <cellStyle name="Normal 4 2 2 2 5 2 5" xfId="9285"/>
    <cellStyle name="Normal 4 2 2 2 5 2 5 2" xfId="25581"/>
    <cellStyle name="Normal 4 2 2 2 5 2 6" xfId="17435"/>
    <cellStyle name="Normal 4 2 2 2 5 3" xfId="1844"/>
    <cellStyle name="Normal 4 2 2 2 5 3 2" xfId="4431"/>
    <cellStyle name="Normal 4 2 2 2 5 3 2 2" xfId="12577"/>
    <cellStyle name="Normal 4 2 2 2 5 3 2 2 2" xfId="28873"/>
    <cellStyle name="Normal 4 2 2 2 5 3 2 3" xfId="20727"/>
    <cellStyle name="Normal 4 2 2 2 5 3 3" xfId="7143"/>
    <cellStyle name="Normal 4 2 2 2 5 3 3 2" xfId="15289"/>
    <cellStyle name="Normal 4 2 2 2 5 3 3 2 2" xfId="31585"/>
    <cellStyle name="Normal 4 2 2 2 5 3 3 3" xfId="23439"/>
    <cellStyle name="Normal 4 2 2 2 5 3 4" xfId="9990"/>
    <cellStyle name="Normal 4 2 2 2 5 3 4 2" xfId="26286"/>
    <cellStyle name="Normal 4 2 2 2 5 3 5" xfId="18140"/>
    <cellStyle name="Normal 4 2 2 2 5 4" xfId="3213"/>
    <cellStyle name="Normal 4 2 2 2 5 4 2" xfId="11359"/>
    <cellStyle name="Normal 4 2 2 2 5 4 2 2" xfId="27655"/>
    <cellStyle name="Normal 4 2 2 2 5 4 3" xfId="19509"/>
    <cellStyle name="Normal 4 2 2 2 5 5" xfId="5733"/>
    <cellStyle name="Normal 4 2 2 2 5 5 2" xfId="13879"/>
    <cellStyle name="Normal 4 2 2 2 5 5 2 2" xfId="30175"/>
    <cellStyle name="Normal 4 2 2 2 5 5 3" xfId="22029"/>
    <cellStyle name="Normal 4 2 2 2 5 6" xfId="8580"/>
    <cellStyle name="Normal 4 2 2 2 5 6 2" xfId="24876"/>
    <cellStyle name="Normal 4 2 2 2 5 7" xfId="16730"/>
    <cellStyle name="Normal 4 2 2 2 6" xfId="795"/>
    <cellStyle name="Normal 4 2 2 2 6 2" xfId="2205"/>
    <cellStyle name="Normal 4 2 2 2 6 2 2" xfId="4744"/>
    <cellStyle name="Normal 4 2 2 2 6 2 2 2" xfId="12890"/>
    <cellStyle name="Normal 4 2 2 2 6 2 2 2 2" xfId="29186"/>
    <cellStyle name="Normal 4 2 2 2 6 2 2 3" xfId="21040"/>
    <cellStyle name="Normal 4 2 2 2 6 2 3" xfId="7504"/>
    <cellStyle name="Normal 4 2 2 2 6 2 3 2" xfId="15650"/>
    <cellStyle name="Normal 4 2 2 2 6 2 3 2 2" xfId="31946"/>
    <cellStyle name="Normal 4 2 2 2 6 2 3 3" xfId="23800"/>
    <cellStyle name="Normal 4 2 2 2 6 2 4" xfId="10351"/>
    <cellStyle name="Normal 4 2 2 2 6 2 4 2" xfId="26647"/>
    <cellStyle name="Normal 4 2 2 2 6 2 5" xfId="18501"/>
    <cellStyle name="Normal 4 2 2 2 6 3" xfId="3526"/>
    <cellStyle name="Normal 4 2 2 2 6 3 2" xfId="11672"/>
    <cellStyle name="Normal 4 2 2 2 6 3 2 2" xfId="27968"/>
    <cellStyle name="Normal 4 2 2 2 6 3 3" xfId="19822"/>
    <cellStyle name="Normal 4 2 2 2 6 4" xfId="6094"/>
    <cellStyle name="Normal 4 2 2 2 6 4 2" xfId="14240"/>
    <cellStyle name="Normal 4 2 2 2 6 4 2 2" xfId="30536"/>
    <cellStyle name="Normal 4 2 2 2 6 4 3" xfId="22390"/>
    <cellStyle name="Normal 4 2 2 2 6 5" xfId="8941"/>
    <cellStyle name="Normal 4 2 2 2 6 5 2" xfId="25237"/>
    <cellStyle name="Normal 4 2 2 2 6 6" xfId="17091"/>
    <cellStyle name="Normal 4 2 2 2 7" xfId="1500"/>
    <cellStyle name="Normal 4 2 2 2 7 2" xfId="4135"/>
    <cellStyle name="Normal 4 2 2 2 7 2 2" xfId="12281"/>
    <cellStyle name="Normal 4 2 2 2 7 2 2 2" xfId="28577"/>
    <cellStyle name="Normal 4 2 2 2 7 2 3" xfId="20431"/>
    <cellStyle name="Normal 4 2 2 2 7 3" xfId="6799"/>
    <cellStyle name="Normal 4 2 2 2 7 3 2" xfId="14945"/>
    <cellStyle name="Normal 4 2 2 2 7 3 2 2" xfId="31241"/>
    <cellStyle name="Normal 4 2 2 2 7 3 3" xfId="23095"/>
    <cellStyle name="Normal 4 2 2 2 7 4" xfId="9646"/>
    <cellStyle name="Normal 4 2 2 2 7 4 2" xfId="25942"/>
    <cellStyle name="Normal 4 2 2 2 7 5" xfId="17796"/>
    <cellStyle name="Normal 4 2 2 2 8" xfId="2917"/>
    <cellStyle name="Normal 4 2 2 2 8 2" xfId="11063"/>
    <cellStyle name="Normal 4 2 2 2 8 2 2" xfId="27359"/>
    <cellStyle name="Normal 4 2 2 2 8 3" xfId="19213"/>
    <cellStyle name="Normal 4 2 2 2 9" xfId="5389"/>
    <cellStyle name="Normal 4 2 2 2 9 2" xfId="13535"/>
    <cellStyle name="Normal 4 2 2 2 9 2 2" xfId="29831"/>
    <cellStyle name="Normal 4 2 2 2 9 3" xfId="21685"/>
    <cellStyle name="Normal 4 2 2 3" xfId="135"/>
    <cellStyle name="Normal 4 2 2 3 2" xfId="479"/>
    <cellStyle name="Normal 4 2 2 3 2 2" xfId="1185"/>
    <cellStyle name="Normal 4 2 2 3 2 2 2" xfId="2595"/>
    <cellStyle name="Normal 4 2 2 3 2 2 2 2" xfId="5078"/>
    <cellStyle name="Normal 4 2 2 3 2 2 2 2 2" xfId="13224"/>
    <cellStyle name="Normal 4 2 2 3 2 2 2 2 2 2" xfId="29520"/>
    <cellStyle name="Normal 4 2 2 3 2 2 2 2 3" xfId="21374"/>
    <cellStyle name="Normal 4 2 2 3 2 2 2 3" xfId="7894"/>
    <cellStyle name="Normal 4 2 2 3 2 2 2 3 2" xfId="16040"/>
    <cellStyle name="Normal 4 2 2 3 2 2 2 3 2 2" xfId="32336"/>
    <cellStyle name="Normal 4 2 2 3 2 2 2 3 3" xfId="24190"/>
    <cellStyle name="Normal 4 2 2 3 2 2 2 4" xfId="10741"/>
    <cellStyle name="Normal 4 2 2 3 2 2 2 4 2" xfId="27037"/>
    <cellStyle name="Normal 4 2 2 3 2 2 2 5" xfId="18891"/>
    <cellStyle name="Normal 4 2 2 3 2 2 3" xfId="3860"/>
    <cellStyle name="Normal 4 2 2 3 2 2 3 2" xfId="12006"/>
    <cellStyle name="Normal 4 2 2 3 2 2 3 2 2" xfId="28302"/>
    <cellStyle name="Normal 4 2 2 3 2 2 3 3" xfId="20156"/>
    <cellStyle name="Normal 4 2 2 3 2 2 4" xfId="6484"/>
    <cellStyle name="Normal 4 2 2 3 2 2 4 2" xfId="14630"/>
    <cellStyle name="Normal 4 2 2 3 2 2 4 2 2" xfId="30926"/>
    <cellStyle name="Normal 4 2 2 3 2 2 4 3" xfId="22780"/>
    <cellStyle name="Normal 4 2 2 3 2 2 5" xfId="9331"/>
    <cellStyle name="Normal 4 2 2 3 2 2 5 2" xfId="25627"/>
    <cellStyle name="Normal 4 2 2 3 2 2 6" xfId="17481"/>
    <cellStyle name="Normal 4 2 2 3 2 3" xfId="1890"/>
    <cellStyle name="Normal 4 2 2 3 2 3 2" xfId="4469"/>
    <cellStyle name="Normal 4 2 2 3 2 3 2 2" xfId="12615"/>
    <cellStyle name="Normal 4 2 2 3 2 3 2 2 2" xfId="28911"/>
    <cellStyle name="Normal 4 2 2 3 2 3 2 3" xfId="20765"/>
    <cellStyle name="Normal 4 2 2 3 2 3 3" xfId="7189"/>
    <cellStyle name="Normal 4 2 2 3 2 3 3 2" xfId="15335"/>
    <cellStyle name="Normal 4 2 2 3 2 3 3 2 2" xfId="31631"/>
    <cellStyle name="Normal 4 2 2 3 2 3 3 3" xfId="23485"/>
    <cellStyle name="Normal 4 2 2 3 2 3 4" xfId="10036"/>
    <cellStyle name="Normal 4 2 2 3 2 3 4 2" xfId="26332"/>
    <cellStyle name="Normal 4 2 2 3 2 3 5" xfId="18186"/>
    <cellStyle name="Normal 4 2 2 3 2 4" xfId="3251"/>
    <cellStyle name="Normal 4 2 2 3 2 4 2" xfId="11397"/>
    <cellStyle name="Normal 4 2 2 3 2 4 2 2" xfId="27693"/>
    <cellStyle name="Normal 4 2 2 3 2 4 3" xfId="19547"/>
    <cellStyle name="Normal 4 2 2 3 2 5" xfId="5779"/>
    <cellStyle name="Normal 4 2 2 3 2 5 2" xfId="13925"/>
    <cellStyle name="Normal 4 2 2 3 2 5 2 2" xfId="30221"/>
    <cellStyle name="Normal 4 2 2 3 2 5 3" xfId="22075"/>
    <cellStyle name="Normal 4 2 2 3 2 6" xfId="8626"/>
    <cellStyle name="Normal 4 2 2 3 2 6 2" xfId="24922"/>
    <cellStyle name="Normal 4 2 2 3 2 7" xfId="16776"/>
    <cellStyle name="Normal 4 2 2 3 3" xfId="841"/>
    <cellStyle name="Normal 4 2 2 3 3 2" xfId="2251"/>
    <cellStyle name="Normal 4 2 2 3 3 2 2" xfId="4782"/>
    <cellStyle name="Normal 4 2 2 3 3 2 2 2" xfId="12928"/>
    <cellStyle name="Normal 4 2 2 3 3 2 2 2 2" xfId="29224"/>
    <cellStyle name="Normal 4 2 2 3 3 2 2 3" xfId="21078"/>
    <cellStyle name="Normal 4 2 2 3 3 2 3" xfId="7550"/>
    <cellStyle name="Normal 4 2 2 3 3 2 3 2" xfId="15696"/>
    <cellStyle name="Normal 4 2 2 3 3 2 3 2 2" xfId="31992"/>
    <cellStyle name="Normal 4 2 2 3 3 2 3 3" xfId="23846"/>
    <cellStyle name="Normal 4 2 2 3 3 2 4" xfId="10397"/>
    <cellStyle name="Normal 4 2 2 3 3 2 4 2" xfId="26693"/>
    <cellStyle name="Normal 4 2 2 3 3 2 5" xfId="18547"/>
    <cellStyle name="Normal 4 2 2 3 3 3" xfId="3564"/>
    <cellStyle name="Normal 4 2 2 3 3 3 2" xfId="11710"/>
    <cellStyle name="Normal 4 2 2 3 3 3 2 2" xfId="28006"/>
    <cellStyle name="Normal 4 2 2 3 3 3 3" xfId="19860"/>
    <cellStyle name="Normal 4 2 2 3 3 4" xfId="6140"/>
    <cellStyle name="Normal 4 2 2 3 3 4 2" xfId="14286"/>
    <cellStyle name="Normal 4 2 2 3 3 4 2 2" xfId="30582"/>
    <cellStyle name="Normal 4 2 2 3 3 4 3" xfId="22436"/>
    <cellStyle name="Normal 4 2 2 3 3 5" xfId="8987"/>
    <cellStyle name="Normal 4 2 2 3 3 5 2" xfId="25283"/>
    <cellStyle name="Normal 4 2 2 3 3 6" xfId="17137"/>
    <cellStyle name="Normal 4 2 2 3 4" xfId="1546"/>
    <cellStyle name="Normal 4 2 2 3 4 2" xfId="4173"/>
    <cellStyle name="Normal 4 2 2 3 4 2 2" xfId="12319"/>
    <cellStyle name="Normal 4 2 2 3 4 2 2 2" xfId="28615"/>
    <cellStyle name="Normal 4 2 2 3 4 2 3" xfId="20469"/>
    <cellStyle name="Normal 4 2 2 3 4 3" xfId="6845"/>
    <cellStyle name="Normal 4 2 2 3 4 3 2" xfId="14991"/>
    <cellStyle name="Normal 4 2 2 3 4 3 2 2" xfId="31287"/>
    <cellStyle name="Normal 4 2 2 3 4 3 3" xfId="23141"/>
    <cellStyle name="Normal 4 2 2 3 4 4" xfId="9692"/>
    <cellStyle name="Normal 4 2 2 3 4 4 2" xfId="25988"/>
    <cellStyle name="Normal 4 2 2 3 4 5" xfId="17842"/>
    <cellStyle name="Normal 4 2 2 3 5" xfId="2955"/>
    <cellStyle name="Normal 4 2 2 3 5 2" xfId="11101"/>
    <cellStyle name="Normal 4 2 2 3 5 2 2" xfId="27397"/>
    <cellStyle name="Normal 4 2 2 3 5 3" xfId="19251"/>
    <cellStyle name="Normal 4 2 2 3 6" xfId="5435"/>
    <cellStyle name="Normal 4 2 2 3 6 2" xfId="13581"/>
    <cellStyle name="Normal 4 2 2 3 6 2 2" xfId="29877"/>
    <cellStyle name="Normal 4 2 2 3 6 3" xfId="21731"/>
    <cellStyle name="Normal 4 2 2 3 7" xfId="8282"/>
    <cellStyle name="Normal 4 2 2 3 7 2" xfId="24578"/>
    <cellStyle name="Normal 4 2 2 3 8" xfId="16432"/>
    <cellStyle name="Normal 4 2 2 4" xfId="218"/>
    <cellStyle name="Normal 4 2 2 4 2" xfId="562"/>
    <cellStyle name="Normal 4 2 2 4 2 2" xfId="1268"/>
    <cellStyle name="Normal 4 2 2 4 2 2 2" xfId="2678"/>
    <cellStyle name="Normal 4 2 2 4 2 2 2 2" xfId="5152"/>
    <cellStyle name="Normal 4 2 2 4 2 2 2 2 2" xfId="13298"/>
    <cellStyle name="Normal 4 2 2 4 2 2 2 2 2 2" xfId="29594"/>
    <cellStyle name="Normal 4 2 2 4 2 2 2 2 3" xfId="21448"/>
    <cellStyle name="Normal 4 2 2 4 2 2 2 3" xfId="7977"/>
    <cellStyle name="Normal 4 2 2 4 2 2 2 3 2" xfId="16123"/>
    <cellStyle name="Normal 4 2 2 4 2 2 2 3 2 2" xfId="32419"/>
    <cellStyle name="Normal 4 2 2 4 2 2 2 3 3" xfId="24273"/>
    <cellStyle name="Normal 4 2 2 4 2 2 2 4" xfId="10824"/>
    <cellStyle name="Normal 4 2 2 4 2 2 2 4 2" xfId="27120"/>
    <cellStyle name="Normal 4 2 2 4 2 2 2 5" xfId="18974"/>
    <cellStyle name="Normal 4 2 2 4 2 2 3" xfId="3934"/>
    <cellStyle name="Normal 4 2 2 4 2 2 3 2" xfId="12080"/>
    <cellStyle name="Normal 4 2 2 4 2 2 3 2 2" xfId="28376"/>
    <cellStyle name="Normal 4 2 2 4 2 2 3 3" xfId="20230"/>
    <cellStyle name="Normal 4 2 2 4 2 2 4" xfId="6567"/>
    <cellStyle name="Normal 4 2 2 4 2 2 4 2" xfId="14713"/>
    <cellStyle name="Normal 4 2 2 4 2 2 4 2 2" xfId="31009"/>
    <cellStyle name="Normal 4 2 2 4 2 2 4 3" xfId="22863"/>
    <cellStyle name="Normal 4 2 2 4 2 2 5" xfId="9414"/>
    <cellStyle name="Normal 4 2 2 4 2 2 5 2" xfId="25710"/>
    <cellStyle name="Normal 4 2 2 4 2 2 6" xfId="17564"/>
    <cellStyle name="Normal 4 2 2 4 2 3" xfId="1973"/>
    <cellStyle name="Normal 4 2 2 4 2 3 2" xfId="4543"/>
    <cellStyle name="Normal 4 2 2 4 2 3 2 2" xfId="12689"/>
    <cellStyle name="Normal 4 2 2 4 2 3 2 2 2" xfId="28985"/>
    <cellStyle name="Normal 4 2 2 4 2 3 2 3" xfId="20839"/>
    <cellStyle name="Normal 4 2 2 4 2 3 3" xfId="7272"/>
    <cellStyle name="Normal 4 2 2 4 2 3 3 2" xfId="15418"/>
    <cellStyle name="Normal 4 2 2 4 2 3 3 2 2" xfId="31714"/>
    <cellStyle name="Normal 4 2 2 4 2 3 3 3" xfId="23568"/>
    <cellStyle name="Normal 4 2 2 4 2 3 4" xfId="10119"/>
    <cellStyle name="Normal 4 2 2 4 2 3 4 2" xfId="26415"/>
    <cellStyle name="Normal 4 2 2 4 2 3 5" xfId="18269"/>
    <cellStyle name="Normal 4 2 2 4 2 4" xfId="3325"/>
    <cellStyle name="Normal 4 2 2 4 2 4 2" xfId="11471"/>
    <cellStyle name="Normal 4 2 2 4 2 4 2 2" xfId="27767"/>
    <cellStyle name="Normal 4 2 2 4 2 4 3" xfId="19621"/>
    <cellStyle name="Normal 4 2 2 4 2 5" xfId="5862"/>
    <cellStyle name="Normal 4 2 2 4 2 5 2" xfId="14008"/>
    <cellStyle name="Normal 4 2 2 4 2 5 2 2" xfId="30304"/>
    <cellStyle name="Normal 4 2 2 4 2 5 3" xfId="22158"/>
    <cellStyle name="Normal 4 2 2 4 2 6" xfId="8709"/>
    <cellStyle name="Normal 4 2 2 4 2 6 2" xfId="25005"/>
    <cellStyle name="Normal 4 2 2 4 2 7" xfId="16859"/>
    <cellStyle name="Normal 4 2 2 4 3" xfId="924"/>
    <cellStyle name="Normal 4 2 2 4 3 2" xfId="2334"/>
    <cellStyle name="Normal 4 2 2 4 3 2 2" xfId="4856"/>
    <cellStyle name="Normal 4 2 2 4 3 2 2 2" xfId="13002"/>
    <cellStyle name="Normal 4 2 2 4 3 2 2 2 2" xfId="29298"/>
    <cellStyle name="Normal 4 2 2 4 3 2 2 3" xfId="21152"/>
    <cellStyle name="Normal 4 2 2 4 3 2 3" xfId="7633"/>
    <cellStyle name="Normal 4 2 2 4 3 2 3 2" xfId="15779"/>
    <cellStyle name="Normal 4 2 2 4 3 2 3 2 2" xfId="32075"/>
    <cellStyle name="Normal 4 2 2 4 3 2 3 3" xfId="23929"/>
    <cellStyle name="Normal 4 2 2 4 3 2 4" xfId="10480"/>
    <cellStyle name="Normal 4 2 2 4 3 2 4 2" xfId="26776"/>
    <cellStyle name="Normal 4 2 2 4 3 2 5" xfId="18630"/>
    <cellStyle name="Normal 4 2 2 4 3 3" xfId="3638"/>
    <cellStyle name="Normal 4 2 2 4 3 3 2" xfId="11784"/>
    <cellStyle name="Normal 4 2 2 4 3 3 2 2" xfId="28080"/>
    <cellStyle name="Normal 4 2 2 4 3 3 3" xfId="19934"/>
    <cellStyle name="Normal 4 2 2 4 3 4" xfId="6223"/>
    <cellStyle name="Normal 4 2 2 4 3 4 2" xfId="14369"/>
    <cellStyle name="Normal 4 2 2 4 3 4 2 2" xfId="30665"/>
    <cellStyle name="Normal 4 2 2 4 3 4 3" xfId="22519"/>
    <cellStyle name="Normal 4 2 2 4 3 5" xfId="9070"/>
    <cellStyle name="Normal 4 2 2 4 3 5 2" xfId="25366"/>
    <cellStyle name="Normal 4 2 2 4 3 6" xfId="17220"/>
    <cellStyle name="Normal 4 2 2 4 4" xfId="1629"/>
    <cellStyle name="Normal 4 2 2 4 4 2" xfId="4247"/>
    <cellStyle name="Normal 4 2 2 4 4 2 2" xfId="12393"/>
    <cellStyle name="Normal 4 2 2 4 4 2 2 2" xfId="28689"/>
    <cellStyle name="Normal 4 2 2 4 4 2 3" xfId="20543"/>
    <cellStyle name="Normal 4 2 2 4 4 3" xfId="6928"/>
    <cellStyle name="Normal 4 2 2 4 4 3 2" xfId="15074"/>
    <cellStyle name="Normal 4 2 2 4 4 3 2 2" xfId="31370"/>
    <cellStyle name="Normal 4 2 2 4 4 3 3" xfId="23224"/>
    <cellStyle name="Normal 4 2 2 4 4 4" xfId="9775"/>
    <cellStyle name="Normal 4 2 2 4 4 4 2" xfId="26071"/>
    <cellStyle name="Normal 4 2 2 4 4 5" xfId="17925"/>
    <cellStyle name="Normal 4 2 2 4 5" xfId="3029"/>
    <cellStyle name="Normal 4 2 2 4 5 2" xfId="11175"/>
    <cellStyle name="Normal 4 2 2 4 5 2 2" xfId="27471"/>
    <cellStyle name="Normal 4 2 2 4 5 3" xfId="19325"/>
    <cellStyle name="Normal 4 2 2 4 6" xfId="5518"/>
    <cellStyle name="Normal 4 2 2 4 6 2" xfId="13664"/>
    <cellStyle name="Normal 4 2 2 4 6 2 2" xfId="29960"/>
    <cellStyle name="Normal 4 2 2 4 6 3" xfId="21814"/>
    <cellStyle name="Normal 4 2 2 4 7" xfId="8365"/>
    <cellStyle name="Normal 4 2 2 4 7 2" xfId="24661"/>
    <cellStyle name="Normal 4 2 2 4 8" xfId="16515"/>
    <cellStyle name="Normal 4 2 2 5" xfId="299"/>
    <cellStyle name="Normal 4 2 2 5 2" xfId="643"/>
    <cellStyle name="Normal 4 2 2 5 2 2" xfId="1349"/>
    <cellStyle name="Normal 4 2 2 5 2 2 2" xfId="2759"/>
    <cellStyle name="Normal 4 2 2 5 2 2 2 2" xfId="5226"/>
    <cellStyle name="Normal 4 2 2 5 2 2 2 2 2" xfId="13372"/>
    <cellStyle name="Normal 4 2 2 5 2 2 2 2 2 2" xfId="29668"/>
    <cellStyle name="Normal 4 2 2 5 2 2 2 2 3" xfId="21522"/>
    <cellStyle name="Normal 4 2 2 5 2 2 2 3" xfId="8058"/>
    <cellStyle name="Normal 4 2 2 5 2 2 2 3 2" xfId="16204"/>
    <cellStyle name="Normal 4 2 2 5 2 2 2 3 2 2" xfId="32500"/>
    <cellStyle name="Normal 4 2 2 5 2 2 2 3 3" xfId="24354"/>
    <cellStyle name="Normal 4 2 2 5 2 2 2 4" xfId="10905"/>
    <cellStyle name="Normal 4 2 2 5 2 2 2 4 2" xfId="27201"/>
    <cellStyle name="Normal 4 2 2 5 2 2 2 5" xfId="19055"/>
    <cellStyle name="Normal 4 2 2 5 2 2 3" xfId="4008"/>
    <cellStyle name="Normal 4 2 2 5 2 2 3 2" xfId="12154"/>
    <cellStyle name="Normal 4 2 2 5 2 2 3 2 2" xfId="28450"/>
    <cellStyle name="Normal 4 2 2 5 2 2 3 3" xfId="20304"/>
    <cellStyle name="Normal 4 2 2 5 2 2 4" xfId="6648"/>
    <cellStyle name="Normal 4 2 2 5 2 2 4 2" xfId="14794"/>
    <cellStyle name="Normal 4 2 2 5 2 2 4 2 2" xfId="31090"/>
    <cellStyle name="Normal 4 2 2 5 2 2 4 3" xfId="22944"/>
    <cellStyle name="Normal 4 2 2 5 2 2 5" xfId="9495"/>
    <cellStyle name="Normal 4 2 2 5 2 2 5 2" xfId="25791"/>
    <cellStyle name="Normal 4 2 2 5 2 2 6" xfId="17645"/>
    <cellStyle name="Normal 4 2 2 5 2 3" xfId="2054"/>
    <cellStyle name="Normal 4 2 2 5 2 3 2" xfId="4617"/>
    <cellStyle name="Normal 4 2 2 5 2 3 2 2" xfId="12763"/>
    <cellStyle name="Normal 4 2 2 5 2 3 2 2 2" xfId="29059"/>
    <cellStyle name="Normal 4 2 2 5 2 3 2 3" xfId="20913"/>
    <cellStyle name="Normal 4 2 2 5 2 3 3" xfId="7353"/>
    <cellStyle name="Normal 4 2 2 5 2 3 3 2" xfId="15499"/>
    <cellStyle name="Normal 4 2 2 5 2 3 3 2 2" xfId="31795"/>
    <cellStyle name="Normal 4 2 2 5 2 3 3 3" xfId="23649"/>
    <cellStyle name="Normal 4 2 2 5 2 3 4" xfId="10200"/>
    <cellStyle name="Normal 4 2 2 5 2 3 4 2" xfId="26496"/>
    <cellStyle name="Normal 4 2 2 5 2 3 5" xfId="18350"/>
    <cellStyle name="Normal 4 2 2 5 2 4" xfId="3399"/>
    <cellStyle name="Normal 4 2 2 5 2 4 2" xfId="11545"/>
    <cellStyle name="Normal 4 2 2 5 2 4 2 2" xfId="27841"/>
    <cellStyle name="Normal 4 2 2 5 2 4 3" xfId="19695"/>
    <cellStyle name="Normal 4 2 2 5 2 5" xfId="5943"/>
    <cellStyle name="Normal 4 2 2 5 2 5 2" xfId="14089"/>
    <cellStyle name="Normal 4 2 2 5 2 5 2 2" xfId="30385"/>
    <cellStyle name="Normal 4 2 2 5 2 5 3" xfId="22239"/>
    <cellStyle name="Normal 4 2 2 5 2 6" xfId="8790"/>
    <cellStyle name="Normal 4 2 2 5 2 6 2" xfId="25086"/>
    <cellStyle name="Normal 4 2 2 5 2 7" xfId="16940"/>
    <cellStyle name="Normal 4 2 2 5 3" xfId="1005"/>
    <cellStyle name="Normal 4 2 2 5 3 2" xfId="2415"/>
    <cellStyle name="Normal 4 2 2 5 3 2 2" xfId="4930"/>
    <cellStyle name="Normal 4 2 2 5 3 2 2 2" xfId="13076"/>
    <cellStyle name="Normal 4 2 2 5 3 2 2 2 2" xfId="29372"/>
    <cellStyle name="Normal 4 2 2 5 3 2 2 3" xfId="21226"/>
    <cellStyle name="Normal 4 2 2 5 3 2 3" xfId="7714"/>
    <cellStyle name="Normal 4 2 2 5 3 2 3 2" xfId="15860"/>
    <cellStyle name="Normal 4 2 2 5 3 2 3 2 2" xfId="32156"/>
    <cellStyle name="Normal 4 2 2 5 3 2 3 3" xfId="24010"/>
    <cellStyle name="Normal 4 2 2 5 3 2 4" xfId="10561"/>
    <cellStyle name="Normal 4 2 2 5 3 2 4 2" xfId="26857"/>
    <cellStyle name="Normal 4 2 2 5 3 2 5" xfId="18711"/>
    <cellStyle name="Normal 4 2 2 5 3 3" xfId="3712"/>
    <cellStyle name="Normal 4 2 2 5 3 3 2" xfId="11858"/>
    <cellStyle name="Normal 4 2 2 5 3 3 2 2" xfId="28154"/>
    <cellStyle name="Normal 4 2 2 5 3 3 3" xfId="20008"/>
    <cellStyle name="Normal 4 2 2 5 3 4" xfId="6304"/>
    <cellStyle name="Normal 4 2 2 5 3 4 2" xfId="14450"/>
    <cellStyle name="Normal 4 2 2 5 3 4 2 2" xfId="30746"/>
    <cellStyle name="Normal 4 2 2 5 3 4 3" xfId="22600"/>
    <cellStyle name="Normal 4 2 2 5 3 5" xfId="9151"/>
    <cellStyle name="Normal 4 2 2 5 3 5 2" xfId="25447"/>
    <cellStyle name="Normal 4 2 2 5 3 6" xfId="17301"/>
    <cellStyle name="Normal 4 2 2 5 4" xfId="1710"/>
    <cellStyle name="Normal 4 2 2 5 4 2" xfId="4321"/>
    <cellStyle name="Normal 4 2 2 5 4 2 2" xfId="12467"/>
    <cellStyle name="Normal 4 2 2 5 4 2 2 2" xfId="28763"/>
    <cellStyle name="Normal 4 2 2 5 4 2 3" xfId="20617"/>
    <cellStyle name="Normal 4 2 2 5 4 3" xfId="7009"/>
    <cellStyle name="Normal 4 2 2 5 4 3 2" xfId="15155"/>
    <cellStyle name="Normal 4 2 2 5 4 3 2 2" xfId="31451"/>
    <cellStyle name="Normal 4 2 2 5 4 3 3" xfId="23305"/>
    <cellStyle name="Normal 4 2 2 5 4 4" xfId="9856"/>
    <cellStyle name="Normal 4 2 2 5 4 4 2" xfId="26152"/>
    <cellStyle name="Normal 4 2 2 5 4 5" xfId="18006"/>
    <cellStyle name="Normal 4 2 2 5 5" xfId="3103"/>
    <cellStyle name="Normal 4 2 2 5 5 2" xfId="11249"/>
    <cellStyle name="Normal 4 2 2 5 5 2 2" xfId="27545"/>
    <cellStyle name="Normal 4 2 2 5 5 3" xfId="19399"/>
    <cellStyle name="Normal 4 2 2 5 6" xfId="5599"/>
    <cellStyle name="Normal 4 2 2 5 6 2" xfId="13745"/>
    <cellStyle name="Normal 4 2 2 5 6 2 2" xfId="30041"/>
    <cellStyle name="Normal 4 2 2 5 6 3" xfId="21895"/>
    <cellStyle name="Normal 4 2 2 5 7" xfId="8446"/>
    <cellStyle name="Normal 4 2 2 5 7 2" xfId="24742"/>
    <cellStyle name="Normal 4 2 2 5 8" xfId="16596"/>
    <cellStyle name="Normal 4 2 2 6" xfId="389"/>
    <cellStyle name="Normal 4 2 2 6 2" xfId="1095"/>
    <cellStyle name="Normal 4 2 2 6 2 2" xfId="2505"/>
    <cellStyle name="Normal 4 2 2 6 2 2 2" xfId="5004"/>
    <cellStyle name="Normal 4 2 2 6 2 2 2 2" xfId="13150"/>
    <cellStyle name="Normal 4 2 2 6 2 2 2 2 2" xfId="29446"/>
    <cellStyle name="Normal 4 2 2 6 2 2 2 3" xfId="21300"/>
    <cellStyle name="Normal 4 2 2 6 2 2 3" xfId="7804"/>
    <cellStyle name="Normal 4 2 2 6 2 2 3 2" xfId="15950"/>
    <cellStyle name="Normal 4 2 2 6 2 2 3 2 2" xfId="32246"/>
    <cellStyle name="Normal 4 2 2 6 2 2 3 3" xfId="24100"/>
    <cellStyle name="Normal 4 2 2 6 2 2 4" xfId="10651"/>
    <cellStyle name="Normal 4 2 2 6 2 2 4 2" xfId="26947"/>
    <cellStyle name="Normal 4 2 2 6 2 2 5" xfId="18801"/>
    <cellStyle name="Normal 4 2 2 6 2 3" xfId="3786"/>
    <cellStyle name="Normal 4 2 2 6 2 3 2" xfId="11932"/>
    <cellStyle name="Normal 4 2 2 6 2 3 2 2" xfId="28228"/>
    <cellStyle name="Normal 4 2 2 6 2 3 3" xfId="20082"/>
    <cellStyle name="Normal 4 2 2 6 2 4" xfId="6394"/>
    <cellStyle name="Normal 4 2 2 6 2 4 2" xfId="14540"/>
    <cellStyle name="Normal 4 2 2 6 2 4 2 2" xfId="30836"/>
    <cellStyle name="Normal 4 2 2 6 2 4 3" xfId="22690"/>
    <cellStyle name="Normal 4 2 2 6 2 5" xfId="9241"/>
    <cellStyle name="Normal 4 2 2 6 2 5 2" xfId="25537"/>
    <cellStyle name="Normal 4 2 2 6 2 6" xfId="17391"/>
    <cellStyle name="Normal 4 2 2 6 3" xfId="1800"/>
    <cellStyle name="Normal 4 2 2 6 3 2" xfId="4395"/>
    <cellStyle name="Normal 4 2 2 6 3 2 2" xfId="12541"/>
    <cellStyle name="Normal 4 2 2 6 3 2 2 2" xfId="28837"/>
    <cellStyle name="Normal 4 2 2 6 3 2 3" xfId="20691"/>
    <cellStyle name="Normal 4 2 2 6 3 3" xfId="7099"/>
    <cellStyle name="Normal 4 2 2 6 3 3 2" xfId="15245"/>
    <cellStyle name="Normal 4 2 2 6 3 3 2 2" xfId="31541"/>
    <cellStyle name="Normal 4 2 2 6 3 3 3" xfId="23395"/>
    <cellStyle name="Normal 4 2 2 6 3 4" xfId="9946"/>
    <cellStyle name="Normal 4 2 2 6 3 4 2" xfId="26242"/>
    <cellStyle name="Normal 4 2 2 6 3 5" xfId="18096"/>
    <cellStyle name="Normal 4 2 2 6 4" xfId="3177"/>
    <cellStyle name="Normal 4 2 2 6 4 2" xfId="11323"/>
    <cellStyle name="Normal 4 2 2 6 4 2 2" xfId="27619"/>
    <cellStyle name="Normal 4 2 2 6 4 3" xfId="19473"/>
    <cellStyle name="Normal 4 2 2 6 5" xfId="5689"/>
    <cellStyle name="Normal 4 2 2 6 5 2" xfId="13835"/>
    <cellStyle name="Normal 4 2 2 6 5 2 2" xfId="30131"/>
    <cellStyle name="Normal 4 2 2 6 5 3" xfId="21985"/>
    <cellStyle name="Normal 4 2 2 6 6" xfId="8536"/>
    <cellStyle name="Normal 4 2 2 6 6 2" xfId="24832"/>
    <cellStyle name="Normal 4 2 2 6 7" xfId="16686"/>
    <cellStyle name="Normal 4 2 2 7" xfId="751"/>
    <cellStyle name="Normal 4 2 2 7 2" xfId="2161"/>
    <cellStyle name="Normal 4 2 2 7 2 2" xfId="4708"/>
    <cellStyle name="Normal 4 2 2 7 2 2 2" xfId="12854"/>
    <cellStyle name="Normal 4 2 2 7 2 2 2 2" xfId="29150"/>
    <cellStyle name="Normal 4 2 2 7 2 2 3" xfId="21004"/>
    <cellStyle name="Normal 4 2 2 7 2 3" xfId="7460"/>
    <cellStyle name="Normal 4 2 2 7 2 3 2" xfId="15606"/>
    <cellStyle name="Normal 4 2 2 7 2 3 2 2" xfId="31902"/>
    <cellStyle name="Normal 4 2 2 7 2 3 3" xfId="23756"/>
    <cellStyle name="Normal 4 2 2 7 2 4" xfId="10307"/>
    <cellStyle name="Normal 4 2 2 7 2 4 2" xfId="26603"/>
    <cellStyle name="Normal 4 2 2 7 2 5" xfId="18457"/>
    <cellStyle name="Normal 4 2 2 7 3" xfId="3490"/>
    <cellStyle name="Normal 4 2 2 7 3 2" xfId="11636"/>
    <cellStyle name="Normal 4 2 2 7 3 2 2" xfId="27932"/>
    <cellStyle name="Normal 4 2 2 7 3 3" xfId="19786"/>
    <cellStyle name="Normal 4 2 2 7 4" xfId="6050"/>
    <cellStyle name="Normal 4 2 2 7 4 2" xfId="14196"/>
    <cellStyle name="Normal 4 2 2 7 4 2 2" xfId="30492"/>
    <cellStyle name="Normal 4 2 2 7 4 3" xfId="22346"/>
    <cellStyle name="Normal 4 2 2 7 5" xfId="8897"/>
    <cellStyle name="Normal 4 2 2 7 5 2" xfId="25193"/>
    <cellStyle name="Normal 4 2 2 7 6" xfId="17047"/>
    <cellStyle name="Normal 4 2 2 8" xfId="1456"/>
    <cellStyle name="Normal 4 2 2 8 2" xfId="4099"/>
    <cellStyle name="Normal 4 2 2 8 2 2" xfId="12245"/>
    <cellStyle name="Normal 4 2 2 8 2 2 2" xfId="28541"/>
    <cellStyle name="Normal 4 2 2 8 2 3" xfId="20395"/>
    <cellStyle name="Normal 4 2 2 8 3" xfId="6755"/>
    <cellStyle name="Normal 4 2 2 8 3 2" xfId="14901"/>
    <cellStyle name="Normal 4 2 2 8 3 2 2" xfId="31197"/>
    <cellStyle name="Normal 4 2 2 8 3 3" xfId="23051"/>
    <cellStyle name="Normal 4 2 2 8 4" xfId="9602"/>
    <cellStyle name="Normal 4 2 2 8 4 2" xfId="25898"/>
    <cellStyle name="Normal 4 2 2 8 5" xfId="17752"/>
    <cellStyle name="Normal 4 2 2 9" xfId="2881"/>
    <cellStyle name="Normal 4 2 2 9 2" xfId="11027"/>
    <cellStyle name="Normal 4 2 2 9 2 2" xfId="27323"/>
    <cellStyle name="Normal 4 2 2 9 3" xfId="19177"/>
    <cellStyle name="Normal 4 2 3" xfId="67"/>
    <cellStyle name="Normal 4 2 3 10" xfId="8214"/>
    <cellStyle name="Normal 4 2 3 10 2" xfId="24510"/>
    <cellStyle name="Normal 4 2 3 11" xfId="16364"/>
    <cellStyle name="Normal 4 2 3 2" xfId="157"/>
    <cellStyle name="Normal 4 2 3 2 2" xfId="501"/>
    <cellStyle name="Normal 4 2 3 2 2 2" xfId="1207"/>
    <cellStyle name="Normal 4 2 3 2 2 2 2" xfId="2617"/>
    <cellStyle name="Normal 4 2 3 2 2 2 2 2" xfId="5096"/>
    <cellStyle name="Normal 4 2 3 2 2 2 2 2 2" xfId="13242"/>
    <cellStyle name="Normal 4 2 3 2 2 2 2 2 2 2" xfId="29538"/>
    <cellStyle name="Normal 4 2 3 2 2 2 2 2 3" xfId="21392"/>
    <cellStyle name="Normal 4 2 3 2 2 2 2 3" xfId="7916"/>
    <cellStyle name="Normal 4 2 3 2 2 2 2 3 2" xfId="16062"/>
    <cellStyle name="Normal 4 2 3 2 2 2 2 3 2 2" xfId="32358"/>
    <cellStyle name="Normal 4 2 3 2 2 2 2 3 3" xfId="24212"/>
    <cellStyle name="Normal 4 2 3 2 2 2 2 4" xfId="10763"/>
    <cellStyle name="Normal 4 2 3 2 2 2 2 4 2" xfId="27059"/>
    <cellStyle name="Normal 4 2 3 2 2 2 2 5" xfId="18913"/>
    <cellStyle name="Normal 4 2 3 2 2 2 3" xfId="3878"/>
    <cellStyle name="Normal 4 2 3 2 2 2 3 2" xfId="12024"/>
    <cellStyle name="Normal 4 2 3 2 2 2 3 2 2" xfId="28320"/>
    <cellStyle name="Normal 4 2 3 2 2 2 3 3" xfId="20174"/>
    <cellStyle name="Normal 4 2 3 2 2 2 4" xfId="6506"/>
    <cellStyle name="Normal 4 2 3 2 2 2 4 2" xfId="14652"/>
    <cellStyle name="Normal 4 2 3 2 2 2 4 2 2" xfId="30948"/>
    <cellStyle name="Normal 4 2 3 2 2 2 4 3" xfId="22802"/>
    <cellStyle name="Normal 4 2 3 2 2 2 5" xfId="9353"/>
    <cellStyle name="Normal 4 2 3 2 2 2 5 2" xfId="25649"/>
    <cellStyle name="Normal 4 2 3 2 2 2 6" xfId="17503"/>
    <cellStyle name="Normal 4 2 3 2 2 3" xfId="1912"/>
    <cellStyle name="Normal 4 2 3 2 2 3 2" xfId="4487"/>
    <cellStyle name="Normal 4 2 3 2 2 3 2 2" xfId="12633"/>
    <cellStyle name="Normal 4 2 3 2 2 3 2 2 2" xfId="28929"/>
    <cellStyle name="Normal 4 2 3 2 2 3 2 3" xfId="20783"/>
    <cellStyle name="Normal 4 2 3 2 2 3 3" xfId="7211"/>
    <cellStyle name="Normal 4 2 3 2 2 3 3 2" xfId="15357"/>
    <cellStyle name="Normal 4 2 3 2 2 3 3 2 2" xfId="31653"/>
    <cellStyle name="Normal 4 2 3 2 2 3 3 3" xfId="23507"/>
    <cellStyle name="Normal 4 2 3 2 2 3 4" xfId="10058"/>
    <cellStyle name="Normal 4 2 3 2 2 3 4 2" xfId="26354"/>
    <cellStyle name="Normal 4 2 3 2 2 3 5" xfId="18208"/>
    <cellStyle name="Normal 4 2 3 2 2 4" xfId="3269"/>
    <cellStyle name="Normal 4 2 3 2 2 4 2" xfId="11415"/>
    <cellStyle name="Normal 4 2 3 2 2 4 2 2" xfId="27711"/>
    <cellStyle name="Normal 4 2 3 2 2 4 3" xfId="19565"/>
    <cellStyle name="Normal 4 2 3 2 2 5" xfId="5801"/>
    <cellStyle name="Normal 4 2 3 2 2 5 2" xfId="13947"/>
    <cellStyle name="Normal 4 2 3 2 2 5 2 2" xfId="30243"/>
    <cellStyle name="Normal 4 2 3 2 2 5 3" xfId="22097"/>
    <cellStyle name="Normal 4 2 3 2 2 6" xfId="8648"/>
    <cellStyle name="Normal 4 2 3 2 2 6 2" xfId="24944"/>
    <cellStyle name="Normal 4 2 3 2 2 7" xfId="16798"/>
    <cellStyle name="Normal 4 2 3 2 3" xfId="863"/>
    <cellStyle name="Normal 4 2 3 2 3 2" xfId="2273"/>
    <cellStyle name="Normal 4 2 3 2 3 2 2" xfId="4800"/>
    <cellStyle name="Normal 4 2 3 2 3 2 2 2" xfId="12946"/>
    <cellStyle name="Normal 4 2 3 2 3 2 2 2 2" xfId="29242"/>
    <cellStyle name="Normal 4 2 3 2 3 2 2 3" xfId="21096"/>
    <cellStyle name="Normal 4 2 3 2 3 2 3" xfId="7572"/>
    <cellStyle name="Normal 4 2 3 2 3 2 3 2" xfId="15718"/>
    <cellStyle name="Normal 4 2 3 2 3 2 3 2 2" xfId="32014"/>
    <cellStyle name="Normal 4 2 3 2 3 2 3 3" xfId="23868"/>
    <cellStyle name="Normal 4 2 3 2 3 2 4" xfId="10419"/>
    <cellStyle name="Normal 4 2 3 2 3 2 4 2" xfId="26715"/>
    <cellStyle name="Normal 4 2 3 2 3 2 5" xfId="18569"/>
    <cellStyle name="Normal 4 2 3 2 3 3" xfId="3582"/>
    <cellStyle name="Normal 4 2 3 2 3 3 2" xfId="11728"/>
    <cellStyle name="Normal 4 2 3 2 3 3 2 2" xfId="28024"/>
    <cellStyle name="Normal 4 2 3 2 3 3 3" xfId="19878"/>
    <cellStyle name="Normal 4 2 3 2 3 4" xfId="6162"/>
    <cellStyle name="Normal 4 2 3 2 3 4 2" xfId="14308"/>
    <cellStyle name="Normal 4 2 3 2 3 4 2 2" xfId="30604"/>
    <cellStyle name="Normal 4 2 3 2 3 4 3" xfId="22458"/>
    <cellStyle name="Normal 4 2 3 2 3 5" xfId="9009"/>
    <cellStyle name="Normal 4 2 3 2 3 5 2" xfId="25305"/>
    <cellStyle name="Normal 4 2 3 2 3 6" xfId="17159"/>
    <cellStyle name="Normal 4 2 3 2 4" xfId="1568"/>
    <cellStyle name="Normal 4 2 3 2 4 2" xfId="4191"/>
    <cellStyle name="Normal 4 2 3 2 4 2 2" xfId="12337"/>
    <cellStyle name="Normal 4 2 3 2 4 2 2 2" xfId="28633"/>
    <cellStyle name="Normal 4 2 3 2 4 2 3" xfId="20487"/>
    <cellStyle name="Normal 4 2 3 2 4 3" xfId="6867"/>
    <cellStyle name="Normal 4 2 3 2 4 3 2" xfId="15013"/>
    <cellStyle name="Normal 4 2 3 2 4 3 2 2" xfId="31309"/>
    <cellStyle name="Normal 4 2 3 2 4 3 3" xfId="23163"/>
    <cellStyle name="Normal 4 2 3 2 4 4" xfId="9714"/>
    <cellStyle name="Normal 4 2 3 2 4 4 2" xfId="26010"/>
    <cellStyle name="Normal 4 2 3 2 4 5" xfId="17864"/>
    <cellStyle name="Normal 4 2 3 2 5" xfId="2973"/>
    <cellStyle name="Normal 4 2 3 2 5 2" xfId="11119"/>
    <cellStyle name="Normal 4 2 3 2 5 2 2" xfId="27415"/>
    <cellStyle name="Normal 4 2 3 2 5 3" xfId="19269"/>
    <cellStyle name="Normal 4 2 3 2 6" xfId="5457"/>
    <cellStyle name="Normal 4 2 3 2 6 2" xfId="13603"/>
    <cellStyle name="Normal 4 2 3 2 6 2 2" xfId="29899"/>
    <cellStyle name="Normal 4 2 3 2 6 3" xfId="21753"/>
    <cellStyle name="Normal 4 2 3 2 7" xfId="8304"/>
    <cellStyle name="Normal 4 2 3 2 7 2" xfId="24600"/>
    <cellStyle name="Normal 4 2 3 2 8" xfId="16454"/>
    <cellStyle name="Normal 4 2 3 3" xfId="236"/>
    <cellStyle name="Normal 4 2 3 3 2" xfId="580"/>
    <cellStyle name="Normal 4 2 3 3 2 2" xfId="1286"/>
    <cellStyle name="Normal 4 2 3 3 2 2 2" xfId="2696"/>
    <cellStyle name="Normal 4 2 3 3 2 2 2 2" xfId="5170"/>
    <cellStyle name="Normal 4 2 3 3 2 2 2 2 2" xfId="13316"/>
    <cellStyle name="Normal 4 2 3 3 2 2 2 2 2 2" xfId="29612"/>
    <cellStyle name="Normal 4 2 3 3 2 2 2 2 3" xfId="21466"/>
    <cellStyle name="Normal 4 2 3 3 2 2 2 3" xfId="7995"/>
    <cellStyle name="Normal 4 2 3 3 2 2 2 3 2" xfId="16141"/>
    <cellStyle name="Normal 4 2 3 3 2 2 2 3 2 2" xfId="32437"/>
    <cellStyle name="Normal 4 2 3 3 2 2 2 3 3" xfId="24291"/>
    <cellStyle name="Normal 4 2 3 3 2 2 2 4" xfId="10842"/>
    <cellStyle name="Normal 4 2 3 3 2 2 2 4 2" xfId="27138"/>
    <cellStyle name="Normal 4 2 3 3 2 2 2 5" xfId="18992"/>
    <cellStyle name="Normal 4 2 3 3 2 2 3" xfId="3952"/>
    <cellStyle name="Normal 4 2 3 3 2 2 3 2" xfId="12098"/>
    <cellStyle name="Normal 4 2 3 3 2 2 3 2 2" xfId="28394"/>
    <cellStyle name="Normal 4 2 3 3 2 2 3 3" xfId="20248"/>
    <cellStyle name="Normal 4 2 3 3 2 2 4" xfId="6585"/>
    <cellStyle name="Normal 4 2 3 3 2 2 4 2" xfId="14731"/>
    <cellStyle name="Normal 4 2 3 3 2 2 4 2 2" xfId="31027"/>
    <cellStyle name="Normal 4 2 3 3 2 2 4 3" xfId="22881"/>
    <cellStyle name="Normal 4 2 3 3 2 2 5" xfId="9432"/>
    <cellStyle name="Normal 4 2 3 3 2 2 5 2" xfId="25728"/>
    <cellStyle name="Normal 4 2 3 3 2 2 6" xfId="17582"/>
    <cellStyle name="Normal 4 2 3 3 2 3" xfId="1991"/>
    <cellStyle name="Normal 4 2 3 3 2 3 2" xfId="4561"/>
    <cellStyle name="Normal 4 2 3 3 2 3 2 2" xfId="12707"/>
    <cellStyle name="Normal 4 2 3 3 2 3 2 2 2" xfId="29003"/>
    <cellStyle name="Normal 4 2 3 3 2 3 2 3" xfId="20857"/>
    <cellStyle name="Normal 4 2 3 3 2 3 3" xfId="7290"/>
    <cellStyle name="Normal 4 2 3 3 2 3 3 2" xfId="15436"/>
    <cellStyle name="Normal 4 2 3 3 2 3 3 2 2" xfId="31732"/>
    <cellStyle name="Normal 4 2 3 3 2 3 3 3" xfId="23586"/>
    <cellStyle name="Normal 4 2 3 3 2 3 4" xfId="10137"/>
    <cellStyle name="Normal 4 2 3 3 2 3 4 2" xfId="26433"/>
    <cellStyle name="Normal 4 2 3 3 2 3 5" xfId="18287"/>
    <cellStyle name="Normal 4 2 3 3 2 4" xfId="3343"/>
    <cellStyle name="Normal 4 2 3 3 2 4 2" xfId="11489"/>
    <cellStyle name="Normal 4 2 3 3 2 4 2 2" xfId="27785"/>
    <cellStyle name="Normal 4 2 3 3 2 4 3" xfId="19639"/>
    <cellStyle name="Normal 4 2 3 3 2 5" xfId="5880"/>
    <cellStyle name="Normal 4 2 3 3 2 5 2" xfId="14026"/>
    <cellStyle name="Normal 4 2 3 3 2 5 2 2" xfId="30322"/>
    <cellStyle name="Normal 4 2 3 3 2 5 3" xfId="22176"/>
    <cellStyle name="Normal 4 2 3 3 2 6" xfId="8727"/>
    <cellStyle name="Normal 4 2 3 3 2 6 2" xfId="25023"/>
    <cellStyle name="Normal 4 2 3 3 2 7" xfId="16877"/>
    <cellStyle name="Normal 4 2 3 3 3" xfId="942"/>
    <cellStyle name="Normal 4 2 3 3 3 2" xfId="2352"/>
    <cellStyle name="Normal 4 2 3 3 3 2 2" xfId="4874"/>
    <cellStyle name="Normal 4 2 3 3 3 2 2 2" xfId="13020"/>
    <cellStyle name="Normal 4 2 3 3 3 2 2 2 2" xfId="29316"/>
    <cellStyle name="Normal 4 2 3 3 3 2 2 3" xfId="21170"/>
    <cellStyle name="Normal 4 2 3 3 3 2 3" xfId="7651"/>
    <cellStyle name="Normal 4 2 3 3 3 2 3 2" xfId="15797"/>
    <cellStyle name="Normal 4 2 3 3 3 2 3 2 2" xfId="32093"/>
    <cellStyle name="Normal 4 2 3 3 3 2 3 3" xfId="23947"/>
    <cellStyle name="Normal 4 2 3 3 3 2 4" xfId="10498"/>
    <cellStyle name="Normal 4 2 3 3 3 2 4 2" xfId="26794"/>
    <cellStyle name="Normal 4 2 3 3 3 2 5" xfId="18648"/>
    <cellStyle name="Normal 4 2 3 3 3 3" xfId="3656"/>
    <cellStyle name="Normal 4 2 3 3 3 3 2" xfId="11802"/>
    <cellStyle name="Normal 4 2 3 3 3 3 2 2" xfId="28098"/>
    <cellStyle name="Normal 4 2 3 3 3 3 3" xfId="19952"/>
    <cellStyle name="Normal 4 2 3 3 3 4" xfId="6241"/>
    <cellStyle name="Normal 4 2 3 3 3 4 2" xfId="14387"/>
    <cellStyle name="Normal 4 2 3 3 3 4 2 2" xfId="30683"/>
    <cellStyle name="Normal 4 2 3 3 3 4 3" xfId="22537"/>
    <cellStyle name="Normal 4 2 3 3 3 5" xfId="9088"/>
    <cellStyle name="Normal 4 2 3 3 3 5 2" xfId="25384"/>
    <cellStyle name="Normal 4 2 3 3 3 6" xfId="17238"/>
    <cellStyle name="Normal 4 2 3 3 4" xfId="1647"/>
    <cellStyle name="Normal 4 2 3 3 4 2" xfId="4265"/>
    <cellStyle name="Normal 4 2 3 3 4 2 2" xfId="12411"/>
    <cellStyle name="Normal 4 2 3 3 4 2 2 2" xfId="28707"/>
    <cellStyle name="Normal 4 2 3 3 4 2 3" xfId="20561"/>
    <cellStyle name="Normal 4 2 3 3 4 3" xfId="6946"/>
    <cellStyle name="Normal 4 2 3 3 4 3 2" xfId="15092"/>
    <cellStyle name="Normal 4 2 3 3 4 3 2 2" xfId="31388"/>
    <cellStyle name="Normal 4 2 3 3 4 3 3" xfId="23242"/>
    <cellStyle name="Normal 4 2 3 3 4 4" xfId="9793"/>
    <cellStyle name="Normal 4 2 3 3 4 4 2" xfId="26089"/>
    <cellStyle name="Normal 4 2 3 3 4 5" xfId="17943"/>
    <cellStyle name="Normal 4 2 3 3 5" xfId="3047"/>
    <cellStyle name="Normal 4 2 3 3 5 2" xfId="11193"/>
    <cellStyle name="Normal 4 2 3 3 5 2 2" xfId="27489"/>
    <cellStyle name="Normal 4 2 3 3 5 3" xfId="19343"/>
    <cellStyle name="Normal 4 2 3 3 6" xfId="5536"/>
    <cellStyle name="Normal 4 2 3 3 6 2" xfId="13682"/>
    <cellStyle name="Normal 4 2 3 3 6 2 2" xfId="29978"/>
    <cellStyle name="Normal 4 2 3 3 6 3" xfId="21832"/>
    <cellStyle name="Normal 4 2 3 3 7" xfId="8383"/>
    <cellStyle name="Normal 4 2 3 3 7 2" xfId="24679"/>
    <cellStyle name="Normal 4 2 3 3 8" xfId="16533"/>
    <cellStyle name="Normal 4 2 3 4" xfId="321"/>
    <cellStyle name="Normal 4 2 3 4 2" xfId="665"/>
    <cellStyle name="Normal 4 2 3 4 2 2" xfId="1371"/>
    <cellStyle name="Normal 4 2 3 4 2 2 2" xfId="2781"/>
    <cellStyle name="Normal 4 2 3 4 2 2 2 2" xfId="5244"/>
    <cellStyle name="Normal 4 2 3 4 2 2 2 2 2" xfId="13390"/>
    <cellStyle name="Normal 4 2 3 4 2 2 2 2 2 2" xfId="29686"/>
    <cellStyle name="Normal 4 2 3 4 2 2 2 2 3" xfId="21540"/>
    <cellStyle name="Normal 4 2 3 4 2 2 2 3" xfId="8080"/>
    <cellStyle name="Normal 4 2 3 4 2 2 2 3 2" xfId="16226"/>
    <cellStyle name="Normal 4 2 3 4 2 2 2 3 2 2" xfId="32522"/>
    <cellStyle name="Normal 4 2 3 4 2 2 2 3 3" xfId="24376"/>
    <cellStyle name="Normal 4 2 3 4 2 2 2 4" xfId="10927"/>
    <cellStyle name="Normal 4 2 3 4 2 2 2 4 2" xfId="27223"/>
    <cellStyle name="Normal 4 2 3 4 2 2 2 5" xfId="19077"/>
    <cellStyle name="Normal 4 2 3 4 2 2 3" xfId="4026"/>
    <cellStyle name="Normal 4 2 3 4 2 2 3 2" xfId="12172"/>
    <cellStyle name="Normal 4 2 3 4 2 2 3 2 2" xfId="28468"/>
    <cellStyle name="Normal 4 2 3 4 2 2 3 3" xfId="20322"/>
    <cellStyle name="Normal 4 2 3 4 2 2 4" xfId="6670"/>
    <cellStyle name="Normal 4 2 3 4 2 2 4 2" xfId="14816"/>
    <cellStyle name="Normal 4 2 3 4 2 2 4 2 2" xfId="31112"/>
    <cellStyle name="Normal 4 2 3 4 2 2 4 3" xfId="22966"/>
    <cellStyle name="Normal 4 2 3 4 2 2 5" xfId="9517"/>
    <cellStyle name="Normal 4 2 3 4 2 2 5 2" xfId="25813"/>
    <cellStyle name="Normal 4 2 3 4 2 2 6" xfId="17667"/>
    <cellStyle name="Normal 4 2 3 4 2 3" xfId="2076"/>
    <cellStyle name="Normal 4 2 3 4 2 3 2" xfId="4635"/>
    <cellStyle name="Normal 4 2 3 4 2 3 2 2" xfId="12781"/>
    <cellStyle name="Normal 4 2 3 4 2 3 2 2 2" xfId="29077"/>
    <cellStyle name="Normal 4 2 3 4 2 3 2 3" xfId="20931"/>
    <cellStyle name="Normal 4 2 3 4 2 3 3" xfId="7375"/>
    <cellStyle name="Normal 4 2 3 4 2 3 3 2" xfId="15521"/>
    <cellStyle name="Normal 4 2 3 4 2 3 3 2 2" xfId="31817"/>
    <cellStyle name="Normal 4 2 3 4 2 3 3 3" xfId="23671"/>
    <cellStyle name="Normal 4 2 3 4 2 3 4" xfId="10222"/>
    <cellStyle name="Normal 4 2 3 4 2 3 4 2" xfId="26518"/>
    <cellStyle name="Normal 4 2 3 4 2 3 5" xfId="18372"/>
    <cellStyle name="Normal 4 2 3 4 2 4" xfId="3417"/>
    <cellStyle name="Normal 4 2 3 4 2 4 2" xfId="11563"/>
    <cellStyle name="Normal 4 2 3 4 2 4 2 2" xfId="27859"/>
    <cellStyle name="Normal 4 2 3 4 2 4 3" xfId="19713"/>
    <cellStyle name="Normal 4 2 3 4 2 5" xfId="5965"/>
    <cellStyle name="Normal 4 2 3 4 2 5 2" xfId="14111"/>
    <cellStyle name="Normal 4 2 3 4 2 5 2 2" xfId="30407"/>
    <cellStyle name="Normal 4 2 3 4 2 5 3" xfId="22261"/>
    <cellStyle name="Normal 4 2 3 4 2 6" xfId="8812"/>
    <cellStyle name="Normal 4 2 3 4 2 6 2" xfId="25108"/>
    <cellStyle name="Normal 4 2 3 4 2 7" xfId="16962"/>
    <cellStyle name="Normal 4 2 3 4 3" xfId="1027"/>
    <cellStyle name="Normal 4 2 3 4 3 2" xfId="2437"/>
    <cellStyle name="Normal 4 2 3 4 3 2 2" xfId="4948"/>
    <cellStyle name="Normal 4 2 3 4 3 2 2 2" xfId="13094"/>
    <cellStyle name="Normal 4 2 3 4 3 2 2 2 2" xfId="29390"/>
    <cellStyle name="Normal 4 2 3 4 3 2 2 3" xfId="21244"/>
    <cellStyle name="Normal 4 2 3 4 3 2 3" xfId="7736"/>
    <cellStyle name="Normal 4 2 3 4 3 2 3 2" xfId="15882"/>
    <cellStyle name="Normal 4 2 3 4 3 2 3 2 2" xfId="32178"/>
    <cellStyle name="Normal 4 2 3 4 3 2 3 3" xfId="24032"/>
    <cellStyle name="Normal 4 2 3 4 3 2 4" xfId="10583"/>
    <cellStyle name="Normal 4 2 3 4 3 2 4 2" xfId="26879"/>
    <cellStyle name="Normal 4 2 3 4 3 2 5" xfId="18733"/>
    <cellStyle name="Normal 4 2 3 4 3 3" xfId="3730"/>
    <cellStyle name="Normal 4 2 3 4 3 3 2" xfId="11876"/>
    <cellStyle name="Normal 4 2 3 4 3 3 2 2" xfId="28172"/>
    <cellStyle name="Normal 4 2 3 4 3 3 3" xfId="20026"/>
    <cellStyle name="Normal 4 2 3 4 3 4" xfId="6326"/>
    <cellStyle name="Normal 4 2 3 4 3 4 2" xfId="14472"/>
    <cellStyle name="Normal 4 2 3 4 3 4 2 2" xfId="30768"/>
    <cellStyle name="Normal 4 2 3 4 3 4 3" xfId="22622"/>
    <cellStyle name="Normal 4 2 3 4 3 5" xfId="9173"/>
    <cellStyle name="Normal 4 2 3 4 3 5 2" xfId="25469"/>
    <cellStyle name="Normal 4 2 3 4 3 6" xfId="17323"/>
    <cellStyle name="Normal 4 2 3 4 4" xfId="1732"/>
    <cellStyle name="Normal 4 2 3 4 4 2" xfId="4339"/>
    <cellStyle name="Normal 4 2 3 4 4 2 2" xfId="12485"/>
    <cellStyle name="Normal 4 2 3 4 4 2 2 2" xfId="28781"/>
    <cellStyle name="Normal 4 2 3 4 4 2 3" xfId="20635"/>
    <cellStyle name="Normal 4 2 3 4 4 3" xfId="7031"/>
    <cellStyle name="Normal 4 2 3 4 4 3 2" xfId="15177"/>
    <cellStyle name="Normal 4 2 3 4 4 3 2 2" xfId="31473"/>
    <cellStyle name="Normal 4 2 3 4 4 3 3" xfId="23327"/>
    <cellStyle name="Normal 4 2 3 4 4 4" xfId="9878"/>
    <cellStyle name="Normal 4 2 3 4 4 4 2" xfId="26174"/>
    <cellStyle name="Normal 4 2 3 4 4 5" xfId="18028"/>
    <cellStyle name="Normal 4 2 3 4 5" xfId="3121"/>
    <cellStyle name="Normal 4 2 3 4 5 2" xfId="11267"/>
    <cellStyle name="Normal 4 2 3 4 5 2 2" xfId="27563"/>
    <cellStyle name="Normal 4 2 3 4 5 3" xfId="19417"/>
    <cellStyle name="Normal 4 2 3 4 6" xfId="5621"/>
    <cellStyle name="Normal 4 2 3 4 6 2" xfId="13767"/>
    <cellStyle name="Normal 4 2 3 4 6 2 2" xfId="30063"/>
    <cellStyle name="Normal 4 2 3 4 6 3" xfId="21917"/>
    <cellStyle name="Normal 4 2 3 4 7" xfId="8468"/>
    <cellStyle name="Normal 4 2 3 4 7 2" xfId="24764"/>
    <cellStyle name="Normal 4 2 3 4 8" xfId="16618"/>
    <cellStyle name="Normal 4 2 3 5" xfId="411"/>
    <cellStyle name="Normal 4 2 3 5 2" xfId="1117"/>
    <cellStyle name="Normal 4 2 3 5 2 2" xfId="2527"/>
    <cellStyle name="Normal 4 2 3 5 2 2 2" xfId="5022"/>
    <cellStyle name="Normal 4 2 3 5 2 2 2 2" xfId="13168"/>
    <cellStyle name="Normal 4 2 3 5 2 2 2 2 2" xfId="29464"/>
    <cellStyle name="Normal 4 2 3 5 2 2 2 3" xfId="21318"/>
    <cellStyle name="Normal 4 2 3 5 2 2 3" xfId="7826"/>
    <cellStyle name="Normal 4 2 3 5 2 2 3 2" xfId="15972"/>
    <cellStyle name="Normal 4 2 3 5 2 2 3 2 2" xfId="32268"/>
    <cellStyle name="Normal 4 2 3 5 2 2 3 3" xfId="24122"/>
    <cellStyle name="Normal 4 2 3 5 2 2 4" xfId="10673"/>
    <cellStyle name="Normal 4 2 3 5 2 2 4 2" xfId="26969"/>
    <cellStyle name="Normal 4 2 3 5 2 2 5" xfId="18823"/>
    <cellStyle name="Normal 4 2 3 5 2 3" xfId="3804"/>
    <cellStyle name="Normal 4 2 3 5 2 3 2" xfId="11950"/>
    <cellStyle name="Normal 4 2 3 5 2 3 2 2" xfId="28246"/>
    <cellStyle name="Normal 4 2 3 5 2 3 3" xfId="20100"/>
    <cellStyle name="Normal 4 2 3 5 2 4" xfId="6416"/>
    <cellStyle name="Normal 4 2 3 5 2 4 2" xfId="14562"/>
    <cellStyle name="Normal 4 2 3 5 2 4 2 2" xfId="30858"/>
    <cellStyle name="Normal 4 2 3 5 2 4 3" xfId="22712"/>
    <cellStyle name="Normal 4 2 3 5 2 5" xfId="9263"/>
    <cellStyle name="Normal 4 2 3 5 2 5 2" xfId="25559"/>
    <cellStyle name="Normal 4 2 3 5 2 6" xfId="17413"/>
    <cellStyle name="Normal 4 2 3 5 3" xfId="1822"/>
    <cellStyle name="Normal 4 2 3 5 3 2" xfId="4413"/>
    <cellStyle name="Normal 4 2 3 5 3 2 2" xfId="12559"/>
    <cellStyle name="Normal 4 2 3 5 3 2 2 2" xfId="28855"/>
    <cellStyle name="Normal 4 2 3 5 3 2 3" xfId="20709"/>
    <cellStyle name="Normal 4 2 3 5 3 3" xfId="7121"/>
    <cellStyle name="Normal 4 2 3 5 3 3 2" xfId="15267"/>
    <cellStyle name="Normal 4 2 3 5 3 3 2 2" xfId="31563"/>
    <cellStyle name="Normal 4 2 3 5 3 3 3" xfId="23417"/>
    <cellStyle name="Normal 4 2 3 5 3 4" xfId="9968"/>
    <cellStyle name="Normal 4 2 3 5 3 4 2" xfId="26264"/>
    <cellStyle name="Normal 4 2 3 5 3 5" xfId="18118"/>
    <cellStyle name="Normal 4 2 3 5 4" xfId="3195"/>
    <cellStyle name="Normal 4 2 3 5 4 2" xfId="11341"/>
    <cellStyle name="Normal 4 2 3 5 4 2 2" xfId="27637"/>
    <cellStyle name="Normal 4 2 3 5 4 3" xfId="19491"/>
    <cellStyle name="Normal 4 2 3 5 5" xfId="5711"/>
    <cellStyle name="Normal 4 2 3 5 5 2" xfId="13857"/>
    <cellStyle name="Normal 4 2 3 5 5 2 2" xfId="30153"/>
    <cellStyle name="Normal 4 2 3 5 5 3" xfId="22007"/>
    <cellStyle name="Normal 4 2 3 5 6" xfId="8558"/>
    <cellStyle name="Normal 4 2 3 5 6 2" xfId="24854"/>
    <cellStyle name="Normal 4 2 3 5 7" xfId="16708"/>
    <cellStyle name="Normal 4 2 3 6" xfId="773"/>
    <cellStyle name="Normal 4 2 3 6 2" xfId="2183"/>
    <cellStyle name="Normal 4 2 3 6 2 2" xfId="4726"/>
    <cellStyle name="Normal 4 2 3 6 2 2 2" xfId="12872"/>
    <cellStyle name="Normal 4 2 3 6 2 2 2 2" xfId="29168"/>
    <cellStyle name="Normal 4 2 3 6 2 2 3" xfId="21022"/>
    <cellStyle name="Normal 4 2 3 6 2 3" xfId="7482"/>
    <cellStyle name="Normal 4 2 3 6 2 3 2" xfId="15628"/>
    <cellStyle name="Normal 4 2 3 6 2 3 2 2" xfId="31924"/>
    <cellStyle name="Normal 4 2 3 6 2 3 3" xfId="23778"/>
    <cellStyle name="Normal 4 2 3 6 2 4" xfId="10329"/>
    <cellStyle name="Normal 4 2 3 6 2 4 2" xfId="26625"/>
    <cellStyle name="Normal 4 2 3 6 2 5" xfId="18479"/>
    <cellStyle name="Normal 4 2 3 6 3" xfId="3508"/>
    <cellStyle name="Normal 4 2 3 6 3 2" xfId="11654"/>
    <cellStyle name="Normal 4 2 3 6 3 2 2" xfId="27950"/>
    <cellStyle name="Normal 4 2 3 6 3 3" xfId="19804"/>
    <cellStyle name="Normal 4 2 3 6 4" xfId="6072"/>
    <cellStyle name="Normal 4 2 3 6 4 2" xfId="14218"/>
    <cellStyle name="Normal 4 2 3 6 4 2 2" xfId="30514"/>
    <cellStyle name="Normal 4 2 3 6 4 3" xfId="22368"/>
    <cellStyle name="Normal 4 2 3 6 5" xfId="8919"/>
    <cellStyle name="Normal 4 2 3 6 5 2" xfId="25215"/>
    <cellStyle name="Normal 4 2 3 6 6" xfId="17069"/>
    <cellStyle name="Normal 4 2 3 7" xfId="1478"/>
    <cellStyle name="Normal 4 2 3 7 2" xfId="4117"/>
    <cellStyle name="Normal 4 2 3 7 2 2" xfId="12263"/>
    <cellStyle name="Normal 4 2 3 7 2 2 2" xfId="28559"/>
    <cellStyle name="Normal 4 2 3 7 2 3" xfId="20413"/>
    <cellStyle name="Normal 4 2 3 7 3" xfId="6777"/>
    <cellStyle name="Normal 4 2 3 7 3 2" xfId="14923"/>
    <cellStyle name="Normal 4 2 3 7 3 2 2" xfId="31219"/>
    <cellStyle name="Normal 4 2 3 7 3 3" xfId="23073"/>
    <cellStyle name="Normal 4 2 3 7 4" xfId="9624"/>
    <cellStyle name="Normal 4 2 3 7 4 2" xfId="25920"/>
    <cellStyle name="Normal 4 2 3 7 5" xfId="17774"/>
    <cellStyle name="Normal 4 2 3 8" xfId="2899"/>
    <cellStyle name="Normal 4 2 3 8 2" xfId="11045"/>
    <cellStyle name="Normal 4 2 3 8 2 2" xfId="27341"/>
    <cellStyle name="Normal 4 2 3 8 3" xfId="19195"/>
    <cellStyle name="Normal 4 2 3 9" xfId="5367"/>
    <cellStyle name="Normal 4 2 3 9 2" xfId="13513"/>
    <cellStyle name="Normal 4 2 3 9 2 2" xfId="29809"/>
    <cellStyle name="Normal 4 2 3 9 3" xfId="21663"/>
    <cellStyle name="Normal 4 2 4" xfId="113"/>
    <cellStyle name="Normal 4 2 4 2" xfId="457"/>
    <cellStyle name="Normal 4 2 4 2 2" xfId="1163"/>
    <cellStyle name="Normal 4 2 4 2 2 2" xfId="2573"/>
    <cellStyle name="Normal 4 2 4 2 2 2 2" xfId="5060"/>
    <cellStyle name="Normal 4 2 4 2 2 2 2 2" xfId="13206"/>
    <cellStyle name="Normal 4 2 4 2 2 2 2 2 2" xfId="29502"/>
    <cellStyle name="Normal 4 2 4 2 2 2 2 3" xfId="21356"/>
    <cellStyle name="Normal 4 2 4 2 2 2 3" xfId="7872"/>
    <cellStyle name="Normal 4 2 4 2 2 2 3 2" xfId="16018"/>
    <cellStyle name="Normal 4 2 4 2 2 2 3 2 2" xfId="32314"/>
    <cellStyle name="Normal 4 2 4 2 2 2 3 3" xfId="24168"/>
    <cellStyle name="Normal 4 2 4 2 2 2 4" xfId="10719"/>
    <cellStyle name="Normal 4 2 4 2 2 2 4 2" xfId="27015"/>
    <cellStyle name="Normal 4 2 4 2 2 2 5" xfId="18869"/>
    <cellStyle name="Normal 4 2 4 2 2 3" xfId="3842"/>
    <cellStyle name="Normal 4 2 4 2 2 3 2" xfId="11988"/>
    <cellStyle name="Normal 4 2 4 2 2 3 2 2" xfId="28284"/>
    <cellStyle name="Normal 4 2 4 2 2 3 3" xfId="20138"/>
    <cellStyle name="Normal 4 2 4 2 2 4" xfId="6462"/>
    <cellStyle name="Normal 4 2 4 2 2 4 2" xfId="14608"/>
    <cellStyle name="Normal 4 2 4 2 2 4 2 2" xfId="30904"/>
    <cellStyle name="Normal 4 2 4 2 2 4 3" xfId="22758"/>
    <cellStyle name="Normal 4 2 4 2 2 5" xfId="9309"/>
    <cellStyle name="Normal 4 2 4 2 2 5 2" xfId="25605"/>
    <cellStyle name="Normal 4 2 4 2 2 6" xfId="17459"/>
    <cellStyle name="Normal 4 2 4 2 3" xfId="1868"/>
    <cellStyle name="Normal 4 2 4 2 3 2" xfId="4451"/>
    <cellStyle name="Normal 4 2 4 2 3 2 2" xfId="12597"/>
    <cellStyle name="Normal 4 2 4 2 3 2 2 2" xfId="28893"/>
    <cellStyle name="Normal 4 2 4 2 3 2 3" xfId="20747"/>
    <cellStyle name="Normal 4 2 4 2 3 3" xfId="7167"/>
    <cellStyle name="Normal 4 2 4 2 3 3 2" xfId="15313"/>
    <cellStyle name="Normal 4 2 4 2 3 3 2 2" xfId="31609"/>
    <cellStyle name="Normal 4 2 4 2 3 3 3" xfId="23463"/>
    <cellStyle name="Normal 4 2 4 2 3 4" xfId="10014"/>
    <cellStyle name="Normal 4 2 4 2 3 4 2" xfId="26310"/>
    <cellStyle name="Normal 4 2 4 2 3 5" xfId="18164"/>
    <cellStyle name="Normal 4 2 4 2 4" xfId="3233"/>
    <cellStyle name="Normal 4 2 4 2 4 2" xfId="11379"/>
    <cellStyle name="Normal 4 2 4 2 4 2 2" xfId="27675"/>
    <cellStyle name="Normal 4 2 4 2 4 3" xfId="19529"/>
    <cellStyle name="Normal 4 2 4 2 5" xfId="5757"/>
    <cellStyle name="Normal 4 2 4 2 5 2" xfId="13903"/>
    <cellStyle name="Normal 4 2 4 2 5 2 2" xfId="30199"/>
    <cellStyle name="Normal 4 2 4 2 5 3" xfId="22053"/>
    <cellStyle name="Normal 4 2 4 2 6" xfId="8604"/>
    <cellStyle name="Normal 4 2 4 2 6 2" xfId="24900"/>
    <cellStyle name="Normal 4 2 4 2 7" xfId="16754"/>
    <cellStyle name="Normal 4 2 4 3" xfId="819"/>
    <cellStyle name="Normal 4 2 4 3 2" xfId="2229"/>
    <cellStyle name="Normal 4 2 4 3 2 2" xfId="4764"/>
    <cellStyle name="Normal 4 2 4 3 2 2 2" xfId="12910"/>
    <cellStyle name="Normal 4 2 4 3 2 2 2 2" xfId="29206"/>
    <cellStyle name="Normal 4 2 4 3 2 2 3" xfId="21060"/>
    <cellStyle name="Normal 4 2 4 3 2 3" xfId="7528"/>
    <cellStyle name="Normal 4 2 4 3 2 3 2" xfId="15674"/>
    <cellStyle name="Normal 4 2 4 3 2 3 2 2" xfId="31970"/>
    <cellStyle name="Normal 4 2 4 3 2 3 3" xfId="23824"/>
    <cellStyle name="Normal 4 2 4 3 2 4" xfId="10375"/>
    <cellStyle name="Normal 4 2 4 3 2 4 2" xfId="26671"/>
    <cellStyle name="Normal 4 2 4 3 2 5" xfId="18525"/>
    <cellStyle name="Normal 4 2 4 3 3" xfId="3546"/>
    <cellStyle name="Normal 4 2 4 3 3 2" xfId="11692"/>
    <cellStyle name="Normal 4 2 4 3 3 2 2" xfId="27988"/>
    <cellStyle name="Normal 4 2 4 3 3 3" xfId="19842"/>
    <cellStyle name="Normal 4 2 4 3 4" xfId="6118"/>
    <cellStyle name="Normal 4 2 4 3 4 2" xfId="14264"/>
    <cellStyle name="Normal 4 2 4 3 4 2 2" xfId="30560"/>
    <cellStyle name="Normal 4 2 4 3 4 3" xfId="22414"/>
    <cellStyle name="Normal 4 2 4 3 5" xfId="8965"/>
    <cellStyle name="Normal 4 2 4 3 5 2" xfId="25261"/>
    <cellStyle name="Normal 4 2 4 3 6" xfId="17115"/>
    <cellStyle name="Normal 4 2 4 4" xfId="1524"/>
    <cellStyle name="Normal 4 2 4 4 2" xfId="4155"/>
    <cellStyle name="Normal 4 2 4 4 2 2" xfId="12301"/>
    <cellStyle name="Normal 4 2 4 4 2 2 2" xfId="28597"/>
    <cellStyle name="Normal 4 2 4 4 2 3" xfId="20451"/>
    <cellStyle name="Normal 4 2 4 4 3" xfId="6823"/>
    <cellStyle name="Normal 4 2 4 4 3 2" xfId="14969"/>
    <cellStyle name="Normal 4 2 4 4 3 2 2" xfId="31265"/>
    <cellStyle name="Normal 4 2 4 4 3 3" xfId="23119"/>
    <cellStyle name="Normal 4 2 4 4 4" xfId="9670"/>
    <cellStyle name="Normal 4 2 4 4 4 2" xfId="25966"/>
    <cellStyle name="Normal 4 2 4 4 5" xfId="17820"/>
    <cellStyle name="Normal 4 2 4 5" xfId="2937"/>
    <cellStyle name="Normal 4 2 4 5 2" xfId="11083"/>
    <cellStyle name="Normal 4 2 4 5 2 2" xfId="27379"/>
    <cellStyle name="Normal 4 2 4 5 3" xfId="19233"/>
    <cellStyle name="Normal 4 2 4 6" xfId="5413"/>
    <cellStyle name="Normal 4 2 4 6 2" xfId="13559"/>
    <cellStyle name="Normal 4 2 4 6 2 2" xfId="29855"/>
    <cellStyle name="Normal 4 2 4 6 3" xfId="21709"/>
    <cellStyle name="Normal 4 2 4 7" xfId="8260"/>
    <cellStyle name="Normal 4 2 4 7 2" xfId="24556"/>
    <cellStyle name="Normal 4 2 4 8" xfId="16410"/>
    <cellStyle name="Normal 4 2 5" xfId="200"/>
    <cellStyle name="Normal 4 2 5 2" xfId="544"/>
    <cellStyle name="Normal 4 2 5 2 2" xfId="1250"/>
    <cellStyle name="Normal 4 2 5 2 2 2" xfId="2660"/>
    <cellStyle name="Normal 4 2 5 2 2 2 2" xfId="5134"/>
    <cellStyle name="Normal 4 2 5 2 2 2 2 2" xfId="13280"/>
    <cellStyle name="Normal 4 2 5 2 2 2 2 2 2" xfId="29576"/>
    <cellStyle name="Normal 4 2 5 2 2 2 2 3" xfId="21430"/>
    <cellStyle name="Normal 4 2 5 2 2 2 3" xfId="7959"/>
    <cellStyle name="Normal 4 2 5 2 2 2 3 2" xfId="16105"/>
    <cellStyle name="Normal 4 2 5 2 2 2 3 2 2" xfId="32401"/>
    <cellStyle name="Normal 4 2 5 2 2 2 3 3" xfId="24255"/>
    <cellStyle name="Normal 4 2 5 2 2 2 4" xfId="10806"/>
    <cellStyle name="Normal 4 2 5 2 2 2 4 2" xfId="27102"/>
    <cellStyle name="Normal 4 2 5 2 2 2 5" xfId="18956"/>
    <cellStyle name="Normal 4 2 5 2 2 3" xfId="3916"/>
    <cellStyle name="Normal 4 2 5 2 2 3 2" xfId="12062"/>
    <cellStyle name="Normal 4 2 5 2 2 3 2 2" xfId="28358"/>
    <cellStyle name="Normal 4 2 5 2 2 3 3" xfId="20212"/>
    <cellStyle name="Normal 4 2 5 2 2 4" xfId="6549"/>
    <cellStyle name="Normal 4 2 5 2 2 4 2" xfId="14695"/>
    <cellStyle name="Normal 4 2 5 2 2 4 2 2" xfId="30991"/>
    <cellStyle name="Normal 4 2 5 2 2 4 3" xfId="22845"/>
    <cellStyle name="Normal 4 2 5 2 2 5" xfId="9396"/>
    <cellStyle name="Normal 4 2 5 2 2 5 2" xfId="25692"/>
    <cellStyle name="Normal 4 2 5 2 2 6" xfId="17546"/>
    <cellStyle name="Normal 4 2 5 2 3" xfId="1955"/>
    <cellStyle name="Normal 4 2 5 2 3 2" xfId="4525"/>
    <cellStyle name="Normal 4 2 5 2 3 2 2" xfId="12671"/>
    <cellStyle name="Normal 4 2 5 2 3 2 2 2" xfId="28967"/>
    <cellStyle name="Normal 4 2 5 2 3 2 3" xfId="20821"/>
    <cellStyle name="Normal 4 2 5 2 3 3" xfId="7254"/>
    <cellStyle name="Normal 4 2 5 2 3 3 2" xfId="15400"/>
    <cellStyle name="Normal 4 2 5 2 3 3 2 2" xfId="31696"/>
    <cellStyle name="Normal 4 2 5 2 3 3 3" xfId="23550"/>
    <cellStyle name="Normal 4 2 5 2 3 4" xfId="10101"/>
    <cellStyle name="Normal 4 2 5 2 3 4 2" xfId="26397"/>
    <cellStyle name="Normal 4 2 5 2 3 5" xfId="18251"/>
    <cellStyle name="Normal 4 2 5 2 4" xfId="3307"/>
    <cellStyle name="Normal 4 2 5 2 4 2" xfId="11453"/>
    <cellStyle name="Normal 4 2 5 2 4 2 2" xfId="27749"/>
    <cellStyle name="Normal 4 2 5 2 4 3" xfId="19603"/>
    <cellStyle name="Normal 4 2 5 2 5" xfId="5844"/>
    <cellStyle name="Normal 4 2 5 2 5 2" xfId="13990"/>
    <cellStyle name="Normal 4 2 5 2 5 2 2" xfId="30286"/>
    <cellStyle name="Normal 4 2 5 2 5 3" xfId="22140"/>
    <cellStyle name="Normal 4 2 5 2 6" xfId="8691"/>
    <cellStyle name="Normal 4 2 5 2 6 2" xfId="24987"/>
    <cellStyle name="Normal 4 2 5 2 7" xfId="16841"/>
    <cellStyle name="Normal 4 2 5 3" xfId="906"/>
    <cellStyle name="Normal 4 2 5 3 2" xfId="2316"/>
    <cellStyle name="Normal 4 2 5 3 2 2" xfId="4838"/>
    <cellStyle name="Normal 4 2 5 3 2 2 2" xfId="12984"/>
    <cellStyle name="Normal 4 2 5 3 2 2 2 2" xfId="29280"/>
    <cellStyle name="Normal 4 2 5 3 2 2 3" xfId="21134"/>
    <cellStyle name="Normal 4 2 5 3 2 3" xfId="7615"/>
    <cellStyle name="Normal 4 2 5 3 2 3 2" xfId="15761"/>
    <cellStyle name="Normal 4 2 5 3 2 3 2 2" xfId="32057"/>
    <cellStyle name="Normal 4 2 5 3 2 3 3" xfId="23911"/>
    <cellStyle name="Normal 4 2 5 3 2 4" xfId="10462"/>
    <cellStyle name="Normal 4 2 5 3 2 4 2" xfId="26758"/>
    <cellStyle name="Normal 4 2 5 3 2 5" xfId="18612"/>
    <cellStyle name="Normal 4 2 5 3 3" xfId="3620"/>
    <cellStyle name="Normal 4 2 5 3 3 2" xfId="11766"/>
    <cellStyle name="Normal 4 2 5 3 3 2 2" xfId="28062"/>
    <cellStyle name="Normal 4 2 5 3 3 3" xfId="19916"/>
    <cellStyle name="Normal 4 2 5 3 4" xfId="6205"/>
    <cellStyle name="Normal 4 2 5 3 4 2" xfId="14351"/>
    <cellStyle name="Normal 4 2 5 3 4 2 2" xfId="30647"/>
    <cellStyle name="Normal 4 2 5 3 4 3" xfId="22501"/>
    <cellStyle name="Normal 4 2 5 3 5" xfId="9052"/>
    <cellStyle name="Normal 4 2 5 3 5 2" xfId="25348"/>
    <cellStyle name="Normal 4 2 5 3 6" xfId="17202"/>
    <cellStyle name="Normal 4 2 5 4" xfId="1611"/>
    <cellStyle name="Normal 4 2 5 4 2" xfId="4229"/>
    <cellStyle name="Normal 4 2 5 4 2 2" xfId="12375"/>
    <cellStyle name="Normal 4 2 5 4 2 2 2" xfId="28671"/>
    <cellStyle name="Normal 4 2 5 4 2 3" xfId="20525"/>
    <cellStyle name="Normal 4 2 5 4 3" xfId="6910"/>
    <cellStyle name="Normal 4 2 5 4 3 2" xfId="15056"/>
    <cellStyle name="Normal 4 2 5 4 3 2 2" xfId="31352"/>
    <cellStyle name="Normal 4 2 5 4 3 3" xfId="23206"/>
    <cellStyle name="Normal 4 2 5 4 4" xfId="9757"/>
    <cellStyle name="Normal 4 2 5 4 4 2" xfId="26053"/>
    <cellStyle name="Normal 4 2 5 4 5" xfId="17907"/>
    <cellStyle name="Normal 4 2 5 5" xfId="3011"/>
    <cellStyle name="Normal 4 2 5 5 2" xfId="11157"/>
    <cellStyle name="Normal 4 2 5 5 2 2" xfId="27453"/>
    <cellStyle name="Normal 4 2 5 5 3" xfId="19307"/>
    <cellStyle name="Normal 4 2 5 6" xfId="5500"/>
    <cellStyle name="Normal 4 2 5 6 2" xfId="13646"/>
    <cellStyle name="Normal 4 2 5 6 2 2" xfId="29942"/>
    <cellStyle name="Normal 4 2 5 6 3" xfId="21796"/>
    <cellStyle name="Normal 4 2 5 7" xfId="8347"/>
    <cellStyle name="Normal 4 2 5 7 2" xfId="24643"/>
    <cellStyle name="Normal 4 2 5 8" xfId="16497"/>
    <cellStyle name="Normal 4 2 6" xfId="277"/>
    <cellStyle name="Normal 4 2 6 2" xfId="621"/>
    <cellStyle name="Normal 4 2 6 2 2" xfId="1327"/>
    <cellStyle name="Normal 4 2 6 2 2 2" xfId="2737"/>
    <cellStyle name="Normal 4 2 6 2 2 2 2" xfId="5208"/>
    <cellStyle name="Normal 4 2 6 2 2 2 2 2" xfId="13354"/>
    <cellStyle name="Normal 4 2 6 2 2 2 2 2 2" xfId="29650"/>
    <cellStyle name="Normal 4 2 6 2 2 2 2 3" xfId="21504"/>
    <cellStyle name="Normal 4 2 6 2 2 2 3" xfId="8036"/>
    <cellStyle name="Normal 4 2 6 2 2 2 3 2" xfId="16182"/>
    <cellStyle name="Normal 4 2 6 2 2 2 3 2 2" xfId="32478"/>
    <cellStyle name="Normal 4 2 6 2 2 2 3 3" xfId="24332"/>
    <cellStyle name="Normal 4 2 6 2 2 2 4" xfId="10883"/>
    <cellStyle name="Normal 4 2 6 2 2 2 4 2" xfId="27179"/>
    <cellStyle name="Normal 4 2 6 2 2 2 5" xfId="19033"/>
    <cellStyle name="Normal 4 2 6 2 2 3" xfId="3990"/>
    <cellStyle name="Normal 4 2 6 2 2 3 2" xfId="12136"/>
    <cellStyle name="Normal 4 2 6 2 2 3 2 2" xfId="28432"/>
    <cellStyle name="Normal 4 2 6 2 2 3 3" xfId="20286"/>
    <cellStyle name="Normal 4 2 6 2 2 4" xfId="6626"/>
    <cellStyle name="Normal 4 2 6 2 2 4 2" xfId="14772"/>
    <cellStyle name="Normal 4 2 6 2 2 4 2 2" xfId="31068"/>
    <cellStyle name="Normal 4 2 6 2 2 4 3" xfId="22922"/>
    <cellStyle name="Normal 4 2 6 2 2 5" xfId="9473"/>
    <cellStyle name="Normal 4 2 6 2 2 5 2" xfId="25769"/>
    <cellStyle name="Normal 4 2 6 2 2 6" xfId="17623"/>
    <cellStyle name="Normal 4 2 6 2 3" xfId="2032"/>
    <cellStyle name="Normal 4 2 6 2 3 2" xfId="4599"/>
    <cellStyle name="Normal 4 2 6 2 3 2 2" xfId="12745"/>
    <cellStyle name="Normal 4 2 6 2 3 2 2 2" xfId="29041"/>
    <cellStyle name="Normal 4 2 6 2 3 2 3" xfId="20895"/>
    <cellStyle name="Normal 4 2 6 2 3 3" xfId="7331"/>
    <cellStyle name="Normal 4 2 6 2 3 3 2" xfId="15477"/>
    <cellStyle name="Normal 4 2 6 2 3 3 2 2" xfId="31773"/>
    <cellStyle name="Normal 4 2 6 2 3 3 3" xfId="23627"/>
    <cellStyle name="Normal 4 2 6 2 3 4" xfId="10178"/>
    <cellStyle name="Normal 4 2 6 2 3 4 2" xfId="26474"/>
    <cellStyle name="Normal 4 2 6 2 3 5" xfId="18328"/>
    <cellStyle name="Normal 4 2 6 2 4" xfId="3381"/>
    <cellStyle name="Normal 4 2 6 2 4 2" xfId="11527"/>
    <cellStyle name="Normal 4 2 6 2 4 2 2" xfId="27823"/>
    <cellStyle name="Normal 4 2 6 2 4 3" xfId="19677"/>
    <cellStyle name="Normal 4 2 6 2 5" xfId="5921"/>
    <cellStyle name="Normal 4 2 6 2 5 2" xfId="14067"/>
    <cellStyle name="Normal 4 2 6 2 5 2 2" xfId="30363"/>
    <cellStyle name="Normal 4 2 6 2 5 3" xfId="22217"/>
    <cellStyle name="Normal 4 2 6 2 6" xfId="8768"/>
    <cellStyle name="Normal 4 2 6 2 6 2" xfId="25064"/>
    <cellStyle name="Normal 4 2 6 2 7" xfId="16918"/>
    <cellStyle name="Normal 4 2 6 3" xfId="983"/>
    <cellStyle name="Normal 4 2 6 3 2" xfId="2393"/>
    <cellStyle name="Normal 4 2 6 3 2 2" xfId="4912"/>
    <cellStyle name="Normal 4 2 6 3 2 2 2" xfId="13058"/>
    <cellStyle name="Normal 4 2 6 3 2 2 2 2" xfId="29354"/>
    <cellStyle name="Normal 4 2 6 3 2 2 3" xfId="21208"/>
    <cellStyle name="Normal 4 2 6 3 2 3" xfId="7692"/>
    <cellStyle name="Normal 4 2 6 3 2 3 2" xfId="15838"/>
    <cellStyle name="Normal 4 2 6 3 2 3 2 2" xfId="32134"/>
    <cellStyle name="Normal 4 2 6 3 2 3 3" xfId="23988"/>
    <cellStyle name="Normal 4 2 6 3 2 4" xfId="10539"/>
    <cellStyle name="Normal 4 2 6 3 2 4 2" xfId="26835"/>
    <cellStyle name="Normal 4 2 6 3 2 5" xfId="18689"/>
    <cellStyle name="Normal 4 2 6 3 3" xfId="3694"/>
    <cellStyle name="Normal 4 2 6 3 3 2" xfId="11840"/>
    <cellStyle name="Normal 4 2 6 3 3 2 2" xfId="28136"/>
    <cellStyle name="Normal 4 2 6 3 3 3" xfId="19990"/>
    <cellStyle name="Normal 4 2 6 3 4" xfId="6282"/>
    <cellStyle name="Normal 4 2 6 3 4 2" xfId="14428"/>
    <cellStyle name="Normal 4 2 6 3 4 2 2" xfId="30724"/>
    <cellStyle name="Normal 4 2 6 3 4 3" xfId="22578"/>
    <cellStyle name="Normal 4 2 6 3 5" xfId="9129"/>
    <cellStyle name="Normal 4 2 6 3 5 2" xfId="25425"/>
    <cellStyle name="Normal 4 2 6 3 6" xfId="17279"/>
    <cellStyle name="Normal 4 2 6 4" xfId="1688"/>
    <cellStyle name="Normal 4 2 6 4 2" xfId="4303"/>
    <cellStyle name="Normal 4 2 6 4 2 2" xfId="12449"/>
    <cellStyle name="Normal 4 2 6 4 2 2 2" xfId="28745"/>
    <cellStyle name="Normal 4 2 6 4 2 3" xfId="20599"/>
    <cellStyle name="Normal 4 2 6 4 3" xfId="6987"/>
    <cellStyle name="Normal 4 2 6 4 3 2" xfId="15133"/>
    <cellStyle name="Normal 4 2 6 4 3 2 2" xfId="31429"/>
    <cellStyle name="Normal 4 2 6 4 3 3" xfId="23283"/>
    <cellStyle name="Normal 4 2 6 4 4" xfId="9834"/>
    <cellStyle name="Normal 4 2 6 4 4 2" xfId="26130"/>
    <cellStyle name="Normal 4 2 6 4 5" xfId="17984"/>
    <cellStyle name="Normal 4 2 6 5" xfId="3085"/>
    <cellStyle name="Normal 4 2 6 5 2" xfId="11231"/>
    <cellStyle name="Normal 4 2 6 5 2 2" xfId="27527"/>
    <cellStyle name="Normal 4 2 6 5 3" xfId="19381"/>
    <cellStyle name="Normal 4 2 6 6" xfId="5577"/>
    <cellStyle name="Normal 4 2 6 6 2" xfId="13723"/>
    <cellStyle name="Normal 4 2 6 6 2 2" xfId="30019"/>
    <cellStyle name="Normal 4 2 6 6 3" xfId="21873"/>
    <cellStyle name="Normal 4 2 6 7" xfId="8424"/>
    <cellStyle name="Normal 4 2 6 7 2" xfId="24720"/>
    <cellStyle name="Normal 4 2 6 8" xfId="16574"/>
    <cellStyle name="Normal 4 2 7" xfId="367"/>
    <cellStyle name="Normal 4 2 7 2" xfId="1073"/>
    <cellStyle name="Normal 4 2 7 2 2" xfId="2483"/>
    <cellStyle name="Normal 4 2 7 2 2 2" xfId="4986"/>
    <cellStyle name="Normal 4 2 7 2 2 2 2" xfId="13132"/>
    <cellStyle name="Normal 4 2 7 2 2 2 2 2" xfId="29428"/>
    <cellStyle name="Normal 4 2 7 2 2 2 3" xfId="21282"/>
    <cellStyle name="Normal 4 2 7 2 2 3" xfId="7782"/>
    <cellStyle name="Normal 4 2 7 2 2 3 2" xfId="15928"/>
    <cellStyle name="Normal 4 2 7 2 2 3 2 2" xfId="32224"/>
    <cellStyle name="Normal 4 2 7 2 2 3 3" xfId="24078"/>
    <cellStyle name="Normal 4 2 7 2 2 4" xfId="10629"/>
    <cellStyle name="Normal 4 2 7 2 2 4 2" xfId="26925"/>
    <cellStyle name="Normal 4 2 7 2 2 5" xfId="18779"/>
    <cellStyle name="Normal 4 2 7 2 3" xfId="3768"/>
    <cellStyle name="Normal 4 2 7 2 3 2" xfId="11914"/>
    <cellStyle name="Normal 4 2 7 2 3 2 2" xfId="28210"/>
    <cellStyle name="Normal 4 2 7 2 3 3" xfId="20064"/>
    <cellStyle name="Normal 4 2 7 2 4" xfId="6372"/>
    <cellStyle name="Normal 4 2 7 2 4 2" xfId="14518"/>
    <cellStyle name="Normal 4 2 7 2 4 2 2" xfId="30814"/>
    <cellStyle name="Normal 4 2 7 2 4 3" xfId="22668"/>
    <cellStyle name="Normal 4 2 7 2 5" xfId="9219"/>
    <cellStyle name="Normal 4 2 7 2 5 2" xfId="25515"/>
    <cellStyle name="Normal 4 2 7 2 6" xfId="17369"/>
    <cellStyle name="Normal 4 2 7 3" xfId="1778"/>
    <cellStyle name="Normal 4 2 7 3 2" xfId="4377"/>
    <cellStyle name="Normal 4 2 7 3 2 2" xfId="12523"/>
    <cellStyle name="Normal 4 2 7 3 2 2 2" xfId="28819"/>
    <cellStyle name="Normal 4 2 7 3 2 3" xfId="20673"/>
    <cellStyle name="Normal 4 2 7 3 3" xfId="7077"/>
    <cellStyle name="Normal 4 2 7 3 3 2" xfId="15223"/>
    <cellStyle name="Normal 4 2 7 3 3 2 2" xfId="31519"/>
    <cellStyle name="Normal 4 2 7 3 3 3" xfId="23373"/>
    <cellStyle name="Normal 4 2 7 3 4" xfId="9924"/>
    <cellStyle name="Normal 4 2 7 3 4 2" xfId="26220"/>
    <cellStyle name="Normal 4 2 7 3 5" xfId="18074"/>
    <cellStyle name="Normal 4 2 7 4" xfId="3159"/>
    <cellStyle name="Normal 4 2 7 4 2" xfId="11305"/>
    <cellStyle name="Normal 4 2 7 4 2 2" xfId="27601"/>
    <cellStyle name="Normal 4 2 7 4 3" xfId="19455"/>
    <cellStyle name="Normal 4 2 7 5" xfId="5667"/>
    <cellStyle name="Normal 4 2 7 5 2" xfId="13813"/>
    <cellStyle name="Normal 4 2 7 5 2 2" xfId="30109"/>
    <cellStyle name="Normal 4 2 7 5 3" xfId="21963"/>
    <cellStyle name="Normal 4 2 7 6" xfId="8514"/>
    <cellStyle name="Normal 4 2 7 6 2" xfId="24810"/>
    <cellStyle name="Normal 4 2 7 7" xfId="16664"/>
    <cellStyle name="Normal 4 2 8" xfId="729"/>
    <cellStyle name="Normal 4 2 8 2" xfId="2139"/>
    <cellStyle name="Normal 4 2 8 2 2" xfId="4690"/>
    <cellStyle name="Normal 4 2 8 2 2 2" xfId="12836"/>
    <cellStyle name="Normal 4 2 8 2 2 2 2" xfId="29132"/>
    <cellStyle name="Normal 4 2 8 2 2 3" xfId="20986"/>
    <cellStyle name="Normal 4 2 8 2 3" xfId="7438"/>
    <cellStyle name="Normal 4 2 8 2 3 2" xfId="15584"/>
    <cellStyle name="Normal 4 2 8 2 3 2 2" xfId="31880"/>
    <cellStyle name="Normal 4 2 8 2 3 3" xfId="23734"/>
    <cellStyle name="Normal 4 2 8 2 4" xfId="10285"/>
    <cellStyle name="Normal 4 2 8 2 4 2" xfId="26581"/>
    <cellStyle name="Normal 4 2 8 2 5" xfId="18435"/>
    <cellStyle name="Normal 4 2 8 3" xfId="3472"/>
    <cellStyle name="Normal 4 2 8 3 2" xfId="11618"/>
    <cellStyle name="Normal 4 2 8 3 2 2" xfId="27914"/>
    <cellStyle name="Normal 4 2 8 3 3" xfId="19768"/>
    <cellStyle name="Normal 4 2 8 4" xfId="6028"/>
    <cellStyle name="Normal 4 2 8 4 2" xfId="14174"/>
    <cellStyle name="Normal 4 2 8 4 2 2" xfId="30470"/>
    <cellStyle name="Normal 4 2 8 4 3" xfId="22324"/>
    <cellStyle name="Normal 4 2 8 5" xfId="8875"/>
    <cellStyle name="Normal 4 2 8 5 2" xfId="25171"/>
    <cellStyle name="Normal 4 2 8 6" xfId="17025"/>
    <cellStyle name="Normal 4 2 9" xfId="1434"/>
    <cellStyle name="Normal 4 2 9 2" xfId="4081"/>
    <cellStyle name="Normal 4 2 9 2 2" xfId="12227"/>
    <cellStyle name="Normal 4 2 9 2 2 2" xfId="28523"/>
    <cellStyle name="Normal 4 2 9 2 3" xfId="20377"/>
    <cellStyle name="Normal 4 2 9 3" xfId="6733"/>
    <cellStyle name="Normal 4 2 9 3 2" xfId="14879"/>
    <cellStyle name="Normal 4 2 9 3 2 2" xfId="31175"/>
    <cellStyle name="Normal 4 2 9 3 3" xfId="23029"/>
    <cellStyle name="Normal 4 2 9 4" xfId="9580"/>
    <cellStyle name="Normal 4 2 9 4 2" xfId="25876"/>
    <cellStyle name="Normal 4 2 9 5" xfId="17730"/>
    <cellStyle name="Normal 4 3" xfId="34"/>
    <cellStyle name="Normal 4 3 10" xfId="5334"/>
    <cellStyle name="Normal 4 3 10 2" xfId="13480"/>
    <cellStyle name="Normal 4 3 10 2 2" xfId="29776"/>
    <cellStyle name="Normal 4 3 10 3" xfId="21630"/>
    <cellStyle name="Normal 4 3 11" xfId="8181"/>
    <cellStyle name="Normal 4 3 11 2" xfId="24477"/>
    <cellStyle name="Normal 4 3 12" xfId="16331"/>
    <cellStyle name="Normal 4 3 2" xfId="78"/>
    <cellStyle name="Normal 4 3 2 10" xfId="8225"/>
    <cellStyle name="Normal 4 3 2 10 2" xfId="24521"/>
    <cellStyle name="Normal 4 3 2 11" xfId="16375"/>
    <cellStyle name="Normal 4 3 2 2" xfId="168"/>
    <cellStyle name="Normal 4 3 2 2 2" xfId="512"/>
    <cellStyle name="Normal 4 3 2 2 2 2" xfId="1218"/>
    <cellStyle name="Normal 4 3 2 2 2 2 2" xfId="2628"/>
    <cellStyle name="Normal 4 3 2 2 2 2 2 2" xfId="5105"/>
    <cellStyle name="Normal 4 3 2 2 2 2 2 2 2" xfId="13251"/>
    <cellStyle name="Normal 4 3 2 2 2 2 2 2 2 2" xfId="29547"/>
    <cellStyle name="Normal 4 3 2 2 2 2 2 2 3" xfId="21401"/>
    <cellStyle name="Normal 4 3 2 2 2 2 2 3" xfId="7927"/>
    <cellStyle name="Normal 4 3 2 2 2 2 2 3 2" xfId="16073"/>
    <cellStyle name="Normal 4 3 2 2 2 2 2 3 2 2" xfId="32369"/>
    <cellStyle name="Normal 4 3 2 2 2 2 2 3 3" xfId="24223"/>
    <cellStyle name="Normal 4 3 2 2 2 2 2 4" xfId="10774"/>
    <cellStyle name="Normal 4 3 2 2 2 2 2 4 2" xfId="27070"/>
    <cellStyle name="Normal 4 3 2 2 2 2 2 5" xfId="18924"/>
    <cellStyle name="Normal 4 3 2 2 2 2 3" xfId="3887"/>
    <cellStyle name="Normal 4 3 2 2 2 2 3 2" xfId="12033"/>
    <cellStyle name="Normal 4 3 2 2 2 2 3 2 2" xfId="28329"/>
    <cellStyle name="Normal 4 3 2 2 2 2 3 3" xfId="20183"/>
    <cellStyle name="Normal 4 3 2 2 2 2 4" xfId="6517"/>
    <cellStyle name="Normal 4 3 2 2 2 2 4 2" xfId="14663"/>
    <cellStyle name="Normal 4 3 2 2 2 2 4 2 2" xfId="30959"/>
    <cellStyle name="Normal 4 3 2 2 2 2 4 3" xfId="22813"/>
    <cellStyle name="Normal 4 3 2 2 2 2 5" xfId="9364"/>
    <cellStyle name="Normal 4 3 2 2 2 2 5 2" xfId="25660"/>
    <cellStyle name="Normal 4 3 2 2 2 2 6" xfId="17514"/>
    <cellStyle name="Normal 4 3 2 2 2 3" xfId="1923"/>
    <cellStyle name="Normal 4 3 2 2 2 3 2" xfId="4496"/>
    <cellStyle name="Normal 4 3 2 2 2 3 2 2" xfId="12642"/>
    <cellStyle name="Normal 4 3 2 2 2 3 2 2 2" xfId="28938"/>
    <cellStyle name="Normal 4 3 2 2 2 3 2 3" xfId="20792"/>
    <cellStyle name="Normal 4 3 2 2 2 3 3" xfId="7222"/>
    <cellStyle name="Normal 4 3 2 2 2 3 3 2" xfId="15368"/>
    <cellStyle name="Normal 4 3 2 2 2 3 3 2 2" xfId="31664"/>
    <cellStyle name="Normal 4 3 2 2 2 3 3 3" xfId="23518"/>
    <cellStyle name="Normal 4 3 2 2 2 3 4" xfId="10069"/>
    <cellStyle name="Normal 4 3 2 2 2 3 4 2" xfId="26365"/>
    <cellStyle name="Normal 4 3 2 2 2 3 5" xfId="18219"/>
    <cellStyle name="Normal 4 3 2 2 2 4" xfId="3278"/>
    <cellStyle name="Normal 4 3 2 2 2 4 2" xfId="11424"/>
    <cellStyle name="Normal 4 3 2 2 2 4 2 2" xfId="27720"/>
    <cellStyle name="Normal 4 3 2 2 2 4 3" xfId="19574"/>
    <cellStyle name="Normal 4 3 2 2 2 5" xfId="5812"/>
    <cellStyle name="Normal 4 3 2 2 2 5 2" xfId="13958"/>
    <cellStyle name="Normal 4 3 2 2 2 5 2 2" xfId="30254"/>
    <cellStyle name="Normal 4 3 2 2 2 5 3" xfId="22108"/>
    <cellStyle name="Normal 4 3 2 2 2 6" xfId="8659"/>
    <cellStyle name="Normal 4 3 2 2 2 6 2" xfId="24955"/>
    <cellStyle name="Normal 4 3 2 2 2 7" xfId="16809"/>
    <cellStyle name="Normal 4 3 2 2 3" xfId="874"/>
    <cellStyle name="Normal 4 3 2 2 3 2" xfId="2284"/>
    <cellStyle name="Normal 4 3 2 2 3 2 2" xfId="4809"/>
    <cellStyle name="Normal 4 3 2 2 3 2 2 2" xfId="12955"/>
    <cellStyle name="Normal 4 3 2 2 3 2 2 2 2" xfId="29251"/>
    <cellStyle name="Normal 4 3 2 2 3 2 2 3" xfId="21105"/>
    <cellStyle name="Normal 4 3 2 2 3 2 3" xfId="7583"/>
    <cellStyle name="Normal 4 3 2 2 3 2 3 2" xfId="15729"/>
    <cellStyle name="Normal 4 3 2 2 3 2 3 2 2" xfId="32025"/>
    <cellStyle name="Normal 4 3 2 2 3 2 3 3" xfId="23879"/>
    <cellStyle name="Normal 4 3 2 2 3 2 4" xfId="10430"/>
    <cellStyle name="Normal 4 3 2 2 3 2 4 2" xfId="26726"/>
    <cellStyle name="Normal 4 3 2 2 3 2 5" xfId="18580"/>
    <cellStyle name="Normal 4 3 2 2 3 3" xfId="3591"/>
    <cellStyle name="Normal 4 3 2 2 3 3 2" xfId="11737"/>
    <cellStyle name="Normal 4 3 2 2 3 3 2 2" xfId="28033"/>
    <cellStyle name="Normal 4 3 2 2 3 3 3" xfId="19887"/>
    <cellStyle name="Normal 4 3 2 2 3 4" xfId="6173"/>
    <cellStyle name="Normal 4 3 2 2 3 4 2" xfId="14319"/>
    <cellStyle name="Normal 4 3 2 2 3 4 2 2" xfId="30615"/>
    <cellStyle name="Normal 4 3 2 2 3 4 3" xfId="22469"/>
    <cellStyle name="Normal 4 3 2 2 3 5" xfId="9020"/>
    <cellStyle name="Normal 4 3 2 2 3 5 2" xfId="25316"/>
    <cellStyle name="Normal 4 3 2 2 3 6" xfId="17170"/>
    <cellStyle name="Normal 4 3 2 2 4" xfId="1579"/>
    <cellStyle name="Normal 4 3 2 2 4 2" xfId="4200"/>
    <cellStyle name="Normal 4 3 2 2 4 2 2" xfId="12346"/>
    <cellStyle name="Normal 4 3 2 2 4 2 2 2" xfId="28642"/>
    <cellStyle name="Normal 4 3 2 2 4 2 3" xfId="20496"/>
    <cellStyle name="Normal 4 3 2 2 4 3" xfId="6878"/>
    <cellStyle name="Normal 4 3 2 2 4 3 2" xfId="15024"/>
    <cellStyle name="Normal 4 3 2 2 4 3 2 2" xfId="31320"/>
    <cellStyle name="Normal 4 3 2 2 4 3 3" xfId="23174"/>
    <cellStyle name="Normal 4 3 2 2 4 4" xfId="9725"/>
    <cellStyle name="Normal 4 3 2 2 4 4 2" xfId="26021"/>
    <cellStyle name="Normal 4 3 2 2 4 5" xfId="17875"/>
    <cellStyle name="Normal 4 3 2 2 5" xfId="2982"/>
    <cellStyle name="Normal 4 3 2 2 5 2" xfId="11128"/>
    <cellStyle name="Normal 4 3 2 2 5 2 2" xfId="27424"/>
    <cellStyle name="Normal 4 3 2 2 5 3" xfId="19278"/>
    <cellStyle name="Normal 4 3 2 2 6" xfId="5468"/>
    <cellStyle name="Normal 4 3 2 2 6 2" xfId="13614"/>
    <cellStyle name="Normal 4 3 2 2 6 2 2" xfId="29910"/>
    <cellStyle name="Normal 4 3 2 2 6 3" xfId="21764"/>
    <cellStyle name="Normal 4 3 2 2 7" xfId="8315"/>
    <cellStyle name="Normal 4 3 2 2 7 2" xfId="24611"/>
    <cellStyle name="Normal 4 3 2 2 8" xfId="16465"/>
    <cellStyle name="Normal 4 3 2 3" xfId="245"/>
    <cellStyle name="Normal 4 3 2 3 2" xfId="589"/>
    <cellStyle name="Normal 4 3 2 3 2 2" xfId="1295"/>
    <cellStyle name="Normal 4 3 2 3 2 2 2" xfId="2705"/>
    <cellStyle name="Normal 4 3 2 3 2 2 2 2" xfId="5179"/>
    <cellStyle name="Normal 4 3 2 3 2 2 2 2 2" xfId="13325"/>
    <cellStyle name="Normal 4 3 2 3 2 2 2 2 2 2" xfId="29621"/>
    <cellStyle name="Normal 4 3 2 3 2 2 2 2 3" xfId="21475"/>
    <cellStyle name="Normal 4 3 2 3 2 2 2 3" xfId="8004"/>
    <cellStyle name="Normal 4 3 2 3 2 2 2 3 2" xfId="16150"/>
    <cellStyle name="Normal 4 3 2 3 2 2 2 3 2 2" xfId="32446"/>
    <cellStyle name="Normal 4 3 2 3 2 2 2 3 3" xfId="24300"/>
    <cellStyle name="Normal 4 3 2 3 2 2 2 4" xfId="10851"/>
    <cellStyle name="Normal 4 3 2 3 2 2 2 4 2" xfId="27147"/>
    <cellStyle name="Normal 4 3 2 3 2 2 2 5" xfId="19001"/>
    <cellStyle name="Normal 4 3 2 3 2 2 3" xfId="3961"/>
    <cellStyle name="Normal 4 3 2 3 2 2 3 2" xfId="12107"/>
    <cellStyle name="Normal 4 3 2 3 2 2 3 2 2" xfId="28403"/>
    <cellStyle name="Normal 4 3 2 3 2 2 3 3" xfId="20257"/>
    <cellStyle name="Normal 4 3 2 3 2 2 4" xfId="6594"/>
    <cellStyle name="Normal 4 3 2 3 2 2 4 2" xfId="14740"/>
    <cellStyle name="Normal 4 3 2 3 2 2 4 2 2" xfId="31036"/>
    <cellStyle name="Normal 4 3 2 3 2 2 4 3" xfId="22890"/>
    <cellStyle name="Normal 4 3 2 3 2 2 5" xfId="9441"/>
    <cellStyle name="Normal 4 3 2 3 2 2 5 2" xfId="25737"/>
    <cellStyle name="Normal 4 3 2 3 2 2 6" xfId="17591"/>
    <cellStyle name="Normal 4 3 2 3 2 3" xfId="2000"/>
    <cellStyle name="Normal 4 3 2 3 2 3 2" xfId="4570"/>
    <cellStyle name="Normal 4 3 2 3 2 3 2 2" xfId="12716"/>
    <cellStyle name="Normal 4 3 2 3 2 3 2 2 2" xfId="29012"/>
    <cellStyle name="Normal 4 3 2 3 2 3 2 3" xfId="20866"/>
    <cellStyle name="Normal 4 3 2 3 2 3 3" xfId="7299"/>
    <cellStyle name="Normal 4 3 2 3 2 3 3 2" xfId="15445"/>
    <cellStyle name="Normal 4 3 2 3 2 3 3 2 2" xfId="31741"/>
    <cellStyle name="Normal 4 3 2 3 2 3 3 3" xfId="23595"/>
    <cellStyle name="Normal 4 3 2 3 2 3 4" xfId="10146"/>
    <cellStyle name="Normal 4 3 2 3 2 3 4 2" xfId="26442"/>
    <cellStyle name="Normal 4 3 2 3 2 3 5" xfId="18296"/>
    <cellStyle name="Normal 4 3 2 3 2 4" xfId="3352"/>
    <cellStyle name="Normal 4 3 2 3 2 4 2" xfId="11498"/>
    <cellStyle name="Normal 4 3 2 3 2 4 2 2" xfId="27794"/>
    <cellStyle name="Normal 4 3 2 3 2 4 3" xfId="19648"/>
    <cellStyle name="Normal 4 3 2 3 2 5" xfId="5889"/>
    <cellStyle name="Normal 4 3 2 3 2 5 2" xfId="14035"/>
    <cellStyle name="Normal 4 3 2 3 2 5 2 2" xfId="30331"/>
    <cellStyle name="Normal 4 3 2 3 2 5 3" xfId="22185"/>
    <cellStyle name="Normal 4 3 2 3 2 6" xfId="8736"/>
    <cellStyle name="Normal 4 3 2 3 2 6 2" xfId="25032"/>
    <cellStyle name="Normal 4 3 2 3 2 7" xfId="16886"/>
    <cellStyle name="Normal 4 3 2 3 3" xfId="951"/>
    <cellStyle name="Normal 4 3 2 3 3 2" xfId="2361"/>
    <cellStyle name="Normal 4 3 2 3 3 2 2" xfId="4883"/>
    <cellStyle name="Normal 4 3 2 3 3 2 2 2" xfId="13029"/>
    <cellStyle name="Normal 4 3 2 3 3 2 2 2 2" xfId="29325"/>
    <cellStyle name="Normal 4 3 2 3 3 2 2 3" xfId="21179"/>
    <cellStyle name="Normal 4 3 2 3 3 2 3" xfId="7660"/>
    <cellStyle name="Normal 4 3 2 3 3 2 3 2" xfId="15806"/>
    <cellStyle name="Normal 4 3 2 3 3 2 3 2 2" xfId="32102"/>
    <cellStyle name="Normal 4 3 2 3 3 2 3 3" xfId="23956"/>
    <cellStyle name="Normal 4 3 2 3 3 2 4" xfId="10507"/>
    <cellStyle name="Normal 4 3 2 3 3 2 4 2" xfId="26803"/>
    <cellStyle name="Normal 4 3 2 3 3 2 5" xfId="18657"/>
    <cellStyle name="Normal 4 3 2 3 3 3" xfId="3665"/>
    <cellStyle name="Normal 4 3 2 3 3 3 2" xfId="11811"/>
    <cellStyle name="Normal 4 3 2 3 3 3 2 2" xfId="28107"/>
    <cellStyle name="Normal 4 3 2 3 3 3 3" xfId="19961"/>
    <cellStyle name="Normal 4 3 2 3 3 4" xfId="6250"/>
    <cellStyle name="Normal 4 3 2 3 3 4 2" xfId="14396"/>
    <cellStyle name="Normal 4 3 2 3 3 4 2 2" xfId="30692"/>
    <cellStyle name="Normal 4 3 2 3 3 4 3" xfId="22546"/>
    <cellStyle name="Normal 4 3 2 3 3 5" xfId="9097"/>
    <cellStyle name="Normal 4 3 2 3 3 5 2" xfId="25393"/>
    <cellStyle name="Normal 4 3 2 3 3 6" xfId="17247"/>
    <cellStyle name="Normal 4 3 2 3 4" xfId="1656"/>
    <cellStyle name="Normal 4 3 2 3 4 2" xfId="4274"/>
    <cellStyle name="Normal 4 3 2 3 4 2 2" xfId="12420"/>
    <cellStyle name="Normal 4 3 2 3 4 2 2 2" xfId="28716"/>
    <cellStyle name="Normal 4 3 2 3 4 2 3" xfId="20570"/>
    <cellStyle name="Normal 4 3 2 3 4 3" xfId="6955"/>
    <cellStyle name="Normal 4 3 2 3 4 3 2" xfId="15101"/>
    <cellStyle name="Normal 4 3 2 3 4 3 2 2" xfId="31397"/>
    <cellStyle name="Normal 4 3 2 3 4 3 3" xfId="23251"/>
    <cellStyle name="Normal 4 3 2 3 4 4" xfId="9802"/>
    <cellStyle name="Normal 4 3 2 3 4 4 2" xfId="26098"/>
    <cellStyle name="Normal 4 3 2 3 4 5" xfId="17952"/>
    <cellStyle name="Normal 4 3 2 3 5" xfId="3056"/>
    <cellStyle name="Normal 4 3 2 3 5 2" xfId="11202"/>
    <cellStyle name="Normal 4 3 2 3 5 2 2" xfId="27498"/>
    <cellStyle name="Normal 4 3 2 3 5 3" xfId="19352"/>
    <cellStyle name="Normal 4 3 2 3 6" xfId="5545"/>
    <cellStyle name="Normal 4 3 2 3 6 2" xfId="13691"/>
    <cellStyle name="Normal 4 3 2 3 6 2 2" xfId="29987"/>
    <cellStyle name="Normal 4 3 2 3 6 3" xfId="21841"/>
    <cellStyle name="Normal 4 3 2 3 7" xfId="8392"/>
    <cellStyle name="Normal 4 3 2 3 7 2" xfId="24688"/>
    <cellStyle name="Normal 4 3 2 3 8" xfId="16542"/>
    <cellStyle name="Normal 4 3 2 4" xfId="332"/>
    <cellStyle name="Normal 4 3 2 4 2" xfId="676"/>
    <cellStyle name="Normal 4 3 2 4 2 2" xfId="1382"/>
    <cellStyle name="Normal 4 3 2 4 2 2 2" xfId="2792"/>
    <cellStyle name="Normal 4 3 2 4 2 2 2 2" xfId="5253"/>
    <cellStyle name="Normal 4 3 2 4 2 2 2 2 2" xfId="13399"/>
    <cellStyle name="Normal 4 3 2 4 2 2 2 2 2 2" xfId="29695"/>
    <cellStyle name="Normal 4 3 2 4 2 2 2 2 3" xfId="21549"/>
    <cellStyle name="Normal 4 3 2 4 2 2 2 3" xfId="8091"/>
    <cellStyle name="Normal 4 3 2 4 2 2 2 3 2" xfId="16237"/>
    <cellStyle name="Normal 4 3 2 4 2 2 2 3 2 2" xfId="32533"/>
    <cellStyle name="Normal 4 3 2 4 2 2 2 3 3" xfId="24387"/>
    <cellStyle name="Normal 4 3 2 4 2 2 2 4" xfId="10938"/>
    <cellStyle name="Normal 4 3 2 4 2 2 2 4 2" xfId="27234"/>
    <cellStyle name="Normal 4 3 2 4 2 2 2 5" xfId="19088"/>
    <cellStyle name="Normal 4 3 2 4 2 2 3" xfId="4035"/>
    <cellStyle name="Normal 4 3 2 4 2 2 3 2" xfId="12181"/>
    <cellStyle name="Normal 4 3 2 4 2 2 3 2 2" xfId="28477"/>
    <cellStyle name="Normal 4 3 2 4 2 2 3 3" xfId="20331"/>
    <cellStyle name="Normal 4 3 2 4 2 2 4" xfId="6681"/>
    <cellStyle name="Normal 4 3 2 4 2 2 4 2" xfId="14827"/>
    <cellStyle name="Normal 4 3 2 4 2 2 4 2 2" xfId="31123"/>
    <cellStyle name="Normal 4 3 2 4 2 2 4 3" xfId="22977"/>
    <cellStyle name="Normal 4 3 2 4 2 2 5" xfId="9528"/>
    <cellStyle name="Normal 4 3 2 4 2 2 5 2" xfId="25824"/>
    <cellStyle name="Normal 4 3 2 4 2 2 6" xfId="17678"/>
    <cellStyle name="Normal 4 3 2 4 2 3" xfId="2087"/>
    <cellStyle name="Normal 4 3 2 4 2 3 2" xfId="4644"/>
    <cellStyle name="Normal 4 3 2 4 2 3 2 2" xfId="12790"/>
    <cellStyle name="Normal 4 3 2 4 2 3 2 2 2" xfId="29086"/>
    <cellStyle name="Normal 4 3 2 4 2 3 2 3" xfId="20940"/>
    <cellStyle name="Normal 4 3 2 4 2 3 3" xfId="7386"/>
    <cellStyle name="Normal 4 3 2 4 2 3 3 2" xfId="15532"/>
    <cellStyle name="Normal 4 3 2 4 2 3 3 2 2" xfId="31828"/>
    <cellStyle name="Normal 4 3 2 4 2 3 3 3" xfId="23682"/>
    <cellStyle name="Normal 4 3 2 4 2 3 4" xfId="10233"/>
    <cellStyle name="Normal 4 3 2 4 2 3 4 2" xfId="26529"/>
    <cellStyle name="Normal 4 3 2 4 2 3 5" xfId="18383"/>
    <cellStyle name="Normal 4 3 2 4 2 4" xfId="3426"/>
    <cellStyle name="Normal 4 3 2 4 2 4 2" xfId="11572"/>
    <cellStyle name="Normal 4 3 2 4 2 4 2 2" xfId="27868"/>
    <cellStyle name="Normal 4 3 2 4 2 4 3" xfId="19722"/>
    <cellStyle name="Normal 4 3 2 4 2 5" xfId="5976"/>
    <cellStyle name="Normal 4 3 2 4 2 5 2" xfId="14122"/>
    <cellStyle name="Normal 4 3 2 4 2 5 2 2" xfId="30418"/>
    <cellStyle name="Normal 4 3 2 4 2 5 3" xfId="22272"/>
    <cellStyle name="Normal 4 3 2 4 2 6" xfId="8823"/>
    <cellStyle name="Normal 4 3 2 4 2 6 2" xfId="25119"/>
    <cellStyle name="Normal 4 3 2 4 2 7" xfId="16973"/>
    <cellStyle name="Normal 4 3 2 4 3" xfId="1038"/>
    <cellStyle name="Normal 4 3 2 4 3 2" xfId="2448"/>
    <cellStyle name="Normal 4 3 2 4 3 2 2" xfId="4957"/>
    <cellStyle name="Normal 4 3 2 4 3 2 2 2" xfId="13103"/>
    <cellStyle name="Normal 4 3 2 4 3 2 2 2 2" xfId="29399"/>
    <cellStyle name="Normal 4 3 2 4 3 2 2 3" xfId="21253"/>
    <cellStyle name="Normal 4 3 2 4 3 2 3" xfId="7747"/>
    <cellStyle name="Normal 4 3 2 4 3 2 3 2" xfId="15893"/>
    <cellStyle name="Normal 4 3 2 4 3 2 3 2 2" xfId="32189"/>
    <cellStyle name="Normal 4 3 2 4 3 2 3 3" xfId="24043"/>
    <cellStyle name="Normal 4 3 2 4 3 2 4" xfId="10594"/>
    <cellStyle name="Normal 4 3 2 4 3 2 4 2" xfId="26890"/>
    <cellStyle name="Normal 4 3 2 4 3 2 5" xfId="18744"/>
    <cellStyle name="Normal 4 3 2 4 3 3" xfId="3739"/>
    <cellStyle name="Normal 4 3 2 4 3 3 2" xfId="11885"/>
    <cellStyle name="Normal 4 3 2 4 3 3 2 2" xfId="28181"/>
    <cellStyle name="Normal 4 3 2 4 3 3 3" xfId="20035"/>
    <cellStyle name="Normal 4 3 2 4 3 4" xfId="6337"/>
    <cellStyle name="Normal 4 3 2 4 3 4 2" xfId="14483"/>
    <cellStyle name="Normal 4 3 2 4 3 4 2 2" xfId="30779"/>
    <cellStyle name="Normal 4 3 2 4 3 4 3" xfId="22633"/>
    <cellStyle name="Normal 4 3 2 4 3 5" xfId="9184"/>
    <cellStyle name="Normal 4 3 2 4 3 5 2" xfId="25480"/>
    <cellStyle name="Normal 4 3 2 4 3 6" xfId="17334"/>
    <cellStyle name="Normal 4 3 2 4 4" xfId="1743"/>
    <cellStyle name="Normal 4 3 2 4 4 2" xfId="4348"/>
    <cellStyle name="Normal 4 3 2 4 4 2 2" xfId="12494"/>
    <cellStyle name="Normal 4 3 2 4 4 2 2 2" xfId="28790"/>
    <cellStyle name="Normal 4 3 2 4 4 2 3" xfId="20644"/>
    <cellStyle name="Normal 4 3 2 4 4 3" xfId="7042"/>
    <cellStyle name="Normal 4 3 2 4 4 3 2" xfId="15188"/>
    <cellStyle name="Normal 4 3 2 4 4 3 2 2" xfId="31484"/>
    <cellStyle name="Normal 4 3 2 4 4 3 3" xfId="23338"/>
    <cellStyle name="Normal 4 3 2 4 4 4" xfId="9889"/>
    <cellStyle name="Normal 4 3 2 4 4 4 2" xfId="26185"/>
    <cellStyle name="Normal 4 3 2 4 4 5" xfId="18039"/>
    <cellStyle name="Normal 4 3 2 4 5" xfId="3130"/>
    <cellStyle name="Normal 4 3 2 4 5 2" xfId="11276"/>
    <cellStyle name="Normal 4 3 2 4 5 2 2" xfId="27572"/>
    <cellStyle name="Normal 4 3 2 4 5 3" xfId="19426"/>
    <cellStyle name="Normal 4 3 2 4 6" xfId="5632"/>
    <cellStyle name="Normal 4 3 2 4 6 2" xfId="13778"/>
    <cellStyle name="Normal 4 3 2 4 6 2 2" xfId="30074"/>
    <cellStyle name="Normal 4 3 2 4 6 3" xfId="21928"/>
    <cellStyle name="Normal 4 3 2 4 7" xfId="8479"/>
    <cellStyle name="Normal 4 3 2 4 7 2" xfId="24775"/>
    <cellStyle name="Normal 4 3 2 4 8" xfId="16629"/>
    <cellStyle name="Normal 4 3 2 5" xfId="422"/>
    <cellStyle name="Normal 4 3 2 5 2" xfId="1128"/>
    <cellStyle name="Normal 4 3 2 5 2 2" xfId="2538"/>
    <cellStyle name="Normal 4 3 2 5 2 2 2" xfId="5031"/>
    <cellStyle name="Normal 4 3 2 5 2 2 2 2" xfId="13177"/>
    <cellStyle name="Normal 4 3 2 5 2 2 2 2 2" xfId="29473"/>
    <cellStyle name="Normal 4 3 2 5 2 2 2 3" xfId="21327"/>
    <cellStyle name="Normal 4 3 2 5 2 2 3" xfId="7837"/>
    <cellStyle name="Normal 4 3 2 5 2 2 3 2" xfId="15983"/>
    <cellStyle name="Normal 4 3 2 5 2 2 3 2 2" xfId="32279"/>
    <cellStyle name="Normal 4 3 2 5 2 2 3 3" xfId="24133"/>
    <cellStyle name="Normal 4 3 2 5 2 2 4" xfId="10684"/>
    <cellStyle name="Normal 4 3 2 5 2 2 4 2" xfId="26980"/>
    <cellStyle name="Normal 4 3 2 5 2 2 5" xfId="18834"/>
    <cellStyle name="Normal 4 3 2 5 2 3" xfId="3813"/>
    <cellStyle name="Normal 4 3 2 5 2 3 2" xfId="11959"/>
    <cellStyle name="Normal 4 3 2 5 2 3 2 2" xfId="28255"/>
    <cellStyle name="Normal 4 3 2 5 2 3 3" xfId="20109"/>
    <cellStyle name="Normal 4 3 2 5 2 4" xfId="6427"/>
    <cellStyle name="Normal 4 3 2 5 2 4 2" xfId="14573"/>
    <cellStyle name="Normal 4 3 2 5 2 4 2 2" xfId="30869"/>
    <cellStyle name="Normal 4 3 2 5 2 4 3" xfId="22723"/>
    <cellStyle name="Normal 4 3 2 5 2 5" xfId="9274"/>
    <cellStyle name="Normal 4 3 2 5 2 5 2" xfId="25570"/>
    <cellStyle name="Normal 4 3 2 5 2 6" xfId="17424"/>
    <cellStyle name="Normal 4 3 2 5 3" xfId="1833"/>
    <cellStyle name="Normal 4 3 2 5 3 2" xfId="4422"/>
    <cellStyle name="Normal 4 3 2 5 3 2 2" xfId="12568"/>
    <cellStyle name="Normal 4 3 2 5 3 2 2 2" xfId="28864"/>
    <cellStyle name="Normal 4 3 2 5 3 2 3" xfId="20718"/>
    <cellStyle name="Normal 4 3 2 5 3 3" xfId="7132"/>
    <cellStyle name="Normal 4 3 2 5 3 3 2" xfId="15278"/>
    <cellStyle name="Normal 4 3 2 5 3 3 2 2" xfId="31574"/>
    <cellStyle name="Normal 4 3 2 5 3 3 3" xfId="23428"/>
    <cellStyle name="Normal 4 3 2 5 3 4" xfId="9979"/>
    <cellStyle name="Normal 4 3 2 5 3 4 2" xfId="26275"/>
    <cellStyle name="Normal 4 3 2 5 3 5" xfId="18129"/>
    <cellStyle name="Normal 4 3 2 5 4" xfId="3204"/>
    <cellStyle name="Normal 4 3 2 5 4 2" xfId="11350"/>
    <cellStyle name="Normal 4 3 2 5 4 2 2" xfId="27646"/>
    <cellStyle name="Normal 4 3 2 5 4 3" xfId="19500"/>
    <cellStyle name="Normal 4 3 2 5 5" xfId="5722"/>
    <cellStyle name="Normal 4 3 2 5 5 2" xfId="13868"/>
    <cellStyle name="Normal 4 3 2 5 5 2 2" xfId="30164"/>
    <cellStyle name="Normal 4 3 2 5 5 3" xfId="22018"/>
    <cellStyle name="Normal 4 3 2 5 6" xfId="8569"/>
    <cellStyle name="Normal 4 3 2 5 6 2" xfId="24865"/>
    <cellStyle name="Normal 4 3 2 5 7" xfId="16719"/>
    <cellStyle name="Normal 4 3 2 6" xfId="784"/>
    <cellStyle name="Normal 4 3 2 6 2" xfId="2194"/>
    <cellStyle name="Normal 4 3 2 6 2 2" xfId="4735"/>
    <cellStyle name="Normal 4 3 2 6 2 2 2" xfId="12881"/>
    <cellStyle name="Normal 4 3 2 6 2 2 2 2" xfId="29177"/>
    <cellStyle name="Normal 4 3 2 6 2 2 3" xfId="21031"/>
    <cellStyle name="Normal 4 3 2 6 2 3" xfId="7493"/>
    <cellStyle name="Normal 4 3 2 6 2 3 2" xfId="15639"/>
    <cellStyle name="Normal 4 3 2 6 2 3 2 2" xfId="31935"/>
    <cellStyle name="Normal 4 3 2 6 2 3 3" xfId="23789"/>
    <cellStyle name="Normal 4 3 2 6 2 4" xfId="10340"/>
    <cellStyle name="Normal 4 3 2 6 2 4 2" xfId="26636"/>
    <cellStyle name="Normal 4 3 2 6 2 5" xfId="18490"/>
    <cellStyle name="Normal 4 3 2 6 3" xfId="3517"/>
    <cellStyle name="Normal 4 3 2 6 3 2" xfId="11663"/>
    <cellStyle name="Normal 4 3 2 6 3 2 2" xfId="27959"/>
    <cellStyle name="Normal 4 3 2 6 3 3" xfId="19813"/>
    <cellStyle name="Normal 4 3 2 6 4" xfId="6083"/>
    <cellStyle name="Normal 4 3 2 6 4 2" xfId="14229"/>
    <cellStyle name="Normal 4 3 2 6 4 2 2" xfId="30525"/>
    <cellStyle name="Normal 4 3 2 6 4 3" xfId="22379"/>
    <cellStyle name="Normal 4 3 2 6 5" xfId="8930"/>
    <cellStyle name="Normal 4 3 2 6 5 2" xfId="25226"/>
    <cellStyle name="Normal 4 3 2 6 6" xfId="17080"/>
    <cellStyle name="Normal 4 3 2 7" xfId="1489"/>
    <cellStyle name="Normal 4 3 2 7 2" xfId="4126"/>
    <cellStyle name="Normal 4 3 2 7 2 2" xfId="12272"/>
    <cellStyle name="Normal 4 3 2 7 2 2 2" xfId="28568"/>
    <cellStyle name="Normal 4 3 2 7 2 3" xfId="20422"/>
    <cellStyle name="Normal 4 3 2 7 3" xfId="6788"/>
    <cellStyle name="Normal 4 3 2 7 3 2" xfId="14934"/>
    <cellStyle name="Normal 4 3 2 7 3 2 2" xfId="31230"/>
    <cellStyle name="Normal 4 3 2 7 3 3" xfId="23084"/>
    <cellStyle name="Normal 4 3 2 7 4" xfId="9635"/>
    <cellStyle name="Normal 4 3 2 7 4 2" xfId="25931"/>
    <cellStyle name="Normal 4 3 2 7 5" xfId="17785"/>
    <cellStyle name="Normal 4 3 2 8" xfId="2908"/>
    <cellStyle name="Normal 4 3 2 8 2" xfId="11054"/>
    <cellStyle name="Normal 4 3 2 8 2 2" xfId="27350"/>
    <cellStyle name="Normal 4 3 2 8 3" xfId="19204"/>
    <cellStyle name="Normal 4 3 2 9" xfId="5378"/>
    <cellStyle name="Normal 4 3 2 9 2" xfId="13524"/>
    <cellStyle name="Normal 4 3 2 9 2 2" xfId="29820"/>
    <cellStyle name="Normal 4 3 2 9 3" xfId="21674"/>
    <cellStyle name="Normal 4 3 3" xfId="124"/>
    <cellStyle name="Normal 4 3 3 2" xfId="468"/>
    <cellStyle name="Normal 4 3 3 2 2" xfId="1174"/>
    <cellStyle name="Normal 4 3 3 2 2 2" xfId="2584"/>
    <cellStyle name="Normal 4 3 3 2 2 2 2" xfId="5069"/>
    <cellStyle name="Normal 4 3 3 2 2 2 2 2" xfId="13215"/>
    <cellStyle name="Normal 4 3 3 2 2 2 2 2 2" xfId="29511"/>
    <cellStyle name="Normal 4 3 3 2 2 2 2 3" xfId="21365"/>
    <cellStyle name="Normal 4 3 3 2 2 2 3" xfId="7883"/>
    <cellStyle name="Normal 4 3 3 2 2 2 3 2" xfId="16029"/>
    <cellStyle name="Normal 4 3 3 2 2 2 3 2 2" xfId="32325"/>
    <cellStyle name="Normal 4 3 3 2 2 2 3 3" xfId="24179"/>
    <cellStyle name="Normal 4 3 3 2 2 2 4" xfId="10730"/>
    <cellStyle name="Normal 4 3 3 2 2 2 4 2" xfId="27026"/>
    <cellStyle name="Normal 4 3 3 2 2 2 5" xfId="18880"/>
    <cellStyle name="Normal 4 3 3 2 2 3" xfId="3851"/>
    <cellStyle name="Normal 4 3 3 2 2 3 2" xfId="11997"/>
    <cellStyle name="Normal 4 3 3 2 2 3 2 2" xfId="28293"/>
    <cellStyle name="Normal 4 3 3 2 2 3 3" xfId="20147"/>
    <cellStyle name="Normal 4 3 3 2 2 4" xfId="6473"/>
    <cellStyle name="Normal 4 3 3 2 2 4 2" xfId="14619"/>
    <cellStyle name="Normal 4 3 3 2 2 4 2 2" xfId="30915"/>
    <cellStyle name="Normal 4 3 3 2 2 4 3" xfId="22769"/>
    <cellStyle name="Normal 4 3 3 2 2 5" xfId="9320"/>
    <cellStyle name="Normal 4 3 3 2 2 5 2" xfId="25616"/>
    <cellStyle name="Normal 4 3 3 2 2 6" xfId="17470"/>
    <cellStyle name="Normal 4 3 3 2 3" xfId="1879"/>
    <cellStyle name="Normal 4 3 3 2 3 2" xfId="4460"/>
    <cellStyle name="Normal 4 3 3 2 3 2 2" xfId="12606"/>
    <cellStyle name="Normal 4 3 3 2 3 2 2 2" xfId="28902"/>
    <cellStyle name="Normal 4 3 3 2 3 2 3" xfId="20756"/>
    <cellStyle name="Normal 4 3 3 2 3 3" xfId="7178"/>
    <cellStyle name="Normal 4 3 3 2 3 3 2" xfId="15324"/>
    <cellStyle name="Normal 4 3 3 2 3 3 2 2" xfId="31620"/>
    <cellStyle name="Normal 4 3 3 2 3 3 3" xfId="23474"/>
    <cellStyle name="Normal 4 3 3 2 3 4" xfId="10025"/>
    <cellStyle name="Normal 4 3 3 2 3 4 2" xfId="26321"/>
    <cellStyle name="Normal 4 3 3 2 3 5" xfId="18175"/>
    <cellStyle name="Normal 4 3 3 2 4" xfId="3242"/>
    <cellStyle name="Normal 4 3 3 2 4 2" xfId="11388"/>
    <cellStyle name="Normal 4 3 3 2 4 2 2" xfId="27684"/>
    <cellStyle name="Normal 4 3 3 2 4 3" xfId="19538"/>
    <cellStyle name="Normal 4 3 3 2 5" xfId="5768"/>
    <cellStyle name="Normal 4 3 3 2 5 2" xfId="13914"/>
    <cellStyle name="Normal 4 3 3 2 5 2 2" xfId="30210"/>
    <cellStyle name="Normal 4 3 3 2 5 3" xfId="22064"/>
    <cellStyle name="Normal 4 3 3 2 6" xfId="8615"/>
    <cellStyle name="Normal 4 3 3 2 6 2" xfId="24911"/>
    <cellStyle name="Normal 4 3 3 2 7" xfId="16765"/>
    <cellStyle name="Normal 4 3 3 3" xfId="830"/>
    <cellStyle name="Normal 4 3 3 3 2" xfId="2240"/>
    <cellStyle name="Normal 4 3 3 3 2 2" xfId="4773"/>
    <cellStyle name="Normal 4 3 3 3 2 2 2" xfId="12919"/>
    <cellStyle name="Normal 4 3 3 3 2 2 2 2" xfId="29215"/>
    <cellStyle name="Normal 4 3 3 3 2 2 3" xfId="21069"/>
    <cellStyle name="Normal 4 3 3 3 2 3" xfId="7539"/>
    <cellStyle name="Normal 4 3 3 3 2 3 2" xfId="15685"/>
    <cellStyle name="Normal 4 3 3 3 2 3 2 2" xfId="31981"/>
    <cellStyle name="Normal 4 3 3 3 2 3 3" xfId="23835"/>
    <cellStyle name="Normal 4 3 3 3 2 4" xfId="10386"/>
    <cellStyle name="Normal 4 3 3 3 2 4 2" xfId="26682"/>
    <cellStyle name="Normal 4 3 3 3 2 5" xfId="18536"/>
    <cellStyle name="Normal 4 3 3 3 3" xfId="3555"/>
    <cellStyle name="Normal 4 3 3 3 3 2" xfId="11701"/>
    <cellStyle name="Normal 4 3 3 3 3 2 2" xfId="27997"/>
    <cellStyle name="Normal 4 3 3 3 3 3" xfId="19851"/>
    <cellStyle name="Normal 4 3 3 3 4" xfId="6129"/>
    <cellStyle name="Normal 4 3 3 3 4 2" xfId="14275"/>
    <cellStyle name="Normal 4 3 3 3 4 2 2" xfId="30571"/>
    <cellStyle name="Normal 4 3 3 3 4 3" xfId="22425"/>
    <cellStyle name="Normal 4 3 3 3 5" xfId="8976"/>
    <cellStyle name="Normal 4 3 3 3 5 2" xfId="25272"/>
    <cellStyle name="Normal 4 3 3 3 6" xfId="17126"/>
    <cellStyle name="Normal 4 3 3 4" xfId="1535"/>
    <cellStyle name="Normal 4 3 3 4 2" xfId="4164"/>
    <cellStyle name="Normal 4 3 3 4 2 2" xfId="12310"/>
    <cellStyle name="Normal 4 3 3 4 2 2 2" xfId="28606"/>
    <cellStyle name="Normal 4 3 3 4 2 3" xfId="20460"/>
    <cellStyle name="Normal 4 3 3 4 3" xfId="6834"/>
    <cellStyle name="Normal 4 3 3 4 3 2" xfId="14980"/>
    <cellStyle name="Normal 4 3 3 4 3 2 2" xfId="31276"/>
    <cellStyle name="Normal 4 3 3 4 3 3" xfId="23130"/>
    <cellStyle name="Normal 4 3 3 4 4" xfId="9681"/>
    <cellStyle name="Normal 4 3 3 4 4 2" xfId="25977"/>
    <cellStyle name="Normal 4 3 3 4 5" xfId="17831"/>
    <cellStyle name="Normal 4 3 3 5" xfId="2946"/>
    <cellStyle name="Normal 4 3 3 5 2" xfId="11092"/>
    <cellStyle name="Normal 4 3 3 5 2 2" xfId="27388"/>
    <cellStyle name="Normal 4 3 3 5 3" xfId="19242"/>
    <cellStyle name="Normal 4 3 3 6" xfId="5424"/>
    <cellStyle name="Normal 4 3 3 6 2" xfId="13570"/>
    <cellStyle name="Normal 4 3 3 6 2 2" xfId="29866"/>
    <cellStyle name="Normal 4 3 3 6 3" xfId="21720"/>
    <cellStyle name="Normal 4 3 3 7" xfId="8271"/>
    <cellStyle name="Normal 4 3 3 7 2" xfId="24567"/>
    <cellStyle name="Normal 4 3 3 8" xfId="16421"/>
    <cellStyle name="Normal 4 3 4" xfId="209"/>
    <cellStyle name="Normal 4 3 4 2" xfId="553"/>
    <cellStyle name="Normal 4 3 4 2 2" xfId="1259"/>
    <cellStyle name="Normal 4 3 4 2 2 2" xfId="2669"/>
    <cellStyle name="Normal 4 3 4 2 2 2 2" xfId="5143"/>
    <cellStyle name="Normal 4 3 4 2 2 2 2 2" xfId="13289"/>
    <cellStyle name="Normal 4 3 4 2 2 2 2 2 2" xfId="29585"/>
    <cellStyle name="Normal 4 3 4 2 2 2 2 3" xfId="21439"/>
    <cellStyle name="Normal 4 3 4 2 2 2 3" xfId="7968"/>
    <cellStyle name="Normal 4 3 4 2 2 2 3 2" xfId="16114"/>
    <cellStyle name="Normal 4 3 4 2 2 2 3 2 2" xfId="32410"/>
    <cellStyle name="Normal 4 3 4 2 2 2 3 3" xfId="24264"/>
    <cellStyle name="Normal 4 3 4 2 2 2 4" xfId="10815"/>
    <cellStyle name="Normal 4 3 4 2 2 2 4 2" xfId="27111"/>
    <cellStyle name="Normal 4 3 4 2 2 2 5" xfId="18965"/>
    <cellStyle name="Normal 4 3 4 2 2 3" xfId="3925"/>
    <cellStyle name="Normal 4 3 4 2 2 3 2" xfId="12071"/>
    <cellStyle name="Normal 4 3 4 2 2 3 2 2" xfId="28367"/>
    <cellStyle name="Normal 4 3 4 2 2 3 3" xfId="20221"/>
    <cellStyle name="Normal 4 3 4 2 2 4" xfId="6558"/>
    <cellStyle name="Normal 4 3 4 2 2 4 2" xfId="14704"/>
    <cellStyle name="Normal 4 3 4 2 2 4 2 2" xfId="31000"/>
    <cellStyle name="Normal 4 3 4 2 2 4 3" xfId="22854"/>
    <cellStyle name="Normal 4 3 4 2 2 5" xfId="9405"/>
    <cellStyle name="Normal 4 3 4 2 2 5 2" xfId="25701"/>
    <cellStyle name="Normal 4 3 4 2 2 6" xfId="17555"/>
    <cellStyle name="Normal 4 3 4 2 3" xfId="1964"/>
    <cellStyle name="Normal 4 3 4 2 3 2" xfId="4534"/>
    <cellStyle name="Normal 4 3 4 2 3 2 2" xfId="12680"/>
    <cellStyle name="Normal 4 3 4 2 3 2 2 2" xfId="28976"/>
    <cellStyle name="Normal 4 3 4 2 3 2 3" xfId="20830"/>
    <cellStyle name="Normal 4 3 4 2 3 3" xfId="7263"/>
    <cellStyle name="Normal 4 3 4 2 3 3 2" xfId="15409"/>
    <cellStyle name="Normal 4 3 4 2 3 3 2 2" xfId="31705"/>
    <cellStyle name="Normal 4 3 4 2 3 3 3" xfId="23559"/>
    <cellStyle name="Normal 4 3 4 2 3 4" xfId="10110"/>
    <cellStyle name="Normal 4 3 4 2 3 4 2" xfId="26406"/>
    <cellStyle name="Normal 4 3 4 2 3 5" xfId="18260"/>
    <cellStyle name="Normal 4 3 4 2 4" xfId="3316"/>
    <cellStyle name="Normal 4 3 4 2 4 2" xfId="11462"/>
    <cellStyle name="Normal 4 3 4 2 4 2 2" xfId="27758"/>
    <cellStyle name="Normal 4 3 4 2 4 3" xfId="19612"/>
    <cellStyle name="Normal 4 3 4 2 5" xfId="5853"/>
    <cellStyle name="Normal 4 3 4 2 5 2" xfId="13999"/>
    <cellStyle name="Normal 4 3 4 2 5 2 2" xfId="30295"/>
    <cellStyle name="Normal 4 3 4 2 5 3" xfId="22149"/>
    <cellStyle name="Normal 4 3 4 2 6" xfId="8700"/>
    <cellStyle name="Normal 4 3 4 2 6 2" xfId="24996"/>
    <cellStyle name="Normal 4 3 4 2 7" xfId="16850"/>
    <cellStyle name="Normal 4 3 4 3" xfId="915"/>
    <cellStyle name="Normal 4 3 4 3 2" xfId="2325"/>
    <cellStyle name="Normal 4 3 4 3 2 2" xfId="4847"/>
    <cellStyle name="Normal 4 3 4 3 2 2 2" xfId="12993"/>
    <cellStyle name="Normal 4 3 4 3 2 2 2 2" xfId="29289"/>
    <cellStyle name="Normal 4 3 4 3 2 2 3" xfId="21143"/>
    <cellStyle name="Normal 4 3 4 3 2 3" xfId="7624"/>
    <cellStyle name="Normal 4 3 4 3 2 3 2" xfId="15770"/>
    <cellStyle name="Normal 4 3 4 3 2 3 2 2" xfId="32066"/>
    <cellStyle name="Normal 4 3 4 3 2 3 3" xfId="23920"/>
    <cellStyle name="Normal 4 3 4 3 2 4" xfId="10471"/>
    <cellStyle name="Normal 4 3 4 3 2 4 2" xfId="26767"/>
    <cellStyle name="Normal 4 3 4 3 2 5" xfId="18621"/>
    <cellStyle name="Normal 4 3 4 3 3" xfId="3629"/>
    <cellStyle name="Normal 4 3 4 3 3 2" xfId="11775"/>
    <cellStyle name="Normal 4 3 4 3 3 2 2" xfId="28071"/>
    <cellStyle name="Normal 4 3 4 3 3 3" xfId="19925"/>
    <cellStyle name="Normal 4 3 4 3 4" xfId="6214"/>
    <cellStyle name="Normal 4 3 4 3 4 2" xfId="14360"/>
    <cellStyle name="Normal 4 3 4 3 4 2 2" xfId="30656"/>
    <cellStyle name="Normal 4 3 4 3 4 3" xfId="22510"/>
    <cellStyle name="Normal 4 3 4 3 5" xfId="9061"/>
    <cellStyle name="Normal 4 3 4 3 5 2" xfId="25357"/>
    <cellStyle name="Normal 4 3 4 3 6" xfId="17211"/>
    <cellStyle name="Normal 4 3 4 4" xfId="1620"/>
    <cellStyle name="Normal 4 3 4 4 2" xfId="4238"/>
    <cellStyle name="Normal 4 3 4 4 2 2" xfId="12384"/>
    <cellStyle name="Normal 4 3 4 4 2 2 2" xfId="28680"/>
    <cellStyle name="Normal 4 3 4 4 2 3" xfId="20534"/>
    <cellStyle name="Normal 4 3 4 4 3" xfId="6919"/>
    <cellStyle name="Normal 4 3 4 4 3 2" xfId="15065"/>
    <cellStyle name="Normal 4 3 4 4 3 2 2" xfId="31361"/>
    <cellStyle name="Normal 4 3 4 4 3 3" xfId="23215"/>
    <cellStyle name="Normal 4 3 4 4 4" xfId="9766"/>
    <cellStyle name="Normal 4 3 4 4 4 2" xfId="26062"/>
    <cellStyle name="Normal 4 3 4 4 5" xfId="17916"/>
    <cellStyle name="Normal 4 3 4 5" xfId="3020"/>
    <cellStyle name="Normal 4 3 4 5 2" xfId="11166"/>
    <cellStyle name="Normal 4 3 4 5 2 2" xfId="27462"/>
    <cellStyle name="Normal 4 3 4 5 3" xfId="19316"/>
    <cellStyle name="Normal 4 3 4 6" xfId="5509"/>
    <cellStyle name="Normal 4 3 4 6 2" xfId="13655"/>
    <cellStyle name="Normal 4 3 4 6 2 2" xfId="29951"/>
    <cellStyle name="Normal 4 3 4 6 3" xfId="21805"/>
    <cellStyle name="Normal 4 3 4 7" xfId="8356"/>
    <cellStyle name="Normal 4 3 4 7 2" xfId="24652"/>
    <cellStyle name="Normal 4 3 4 8" xfId="16506"/>
    <cellStyle name="Normal 4 3 5" xfId="288"/>
    <cellStyle name="Normal 4 3 5 2" xfId="632"/>
    <cellStyle name="Normal 4 3 5 2 2" xfId="1338"/>
    <cellStyle name="Normal 4 3 5 2 2 2" xfId="2748"/>
    <cellStyle name="Normal 4 3 5 2 2 2 2" xfId="5217"/>
    <cellStyle name="Normal 4 3 5 2 2 2 2 2" xfId="13363"/>
    <cellStyle name="Normal 4 3 5 2 2 2 2 2 2" xfId="29659"/>
    <cellStyle name="Normal 4 3 5 2 2 2 2 3" xfId="21513"/>
    <cellStyle name="Normal 4 3 5 2 2 2 3" xfId="8047"/>
    <cellStyle name="Normal 4 3 5 2 2 2 3 2" xfId="16193"/>
    <cellStyle name="Normal 4 3 5 2 2 2 3 2 2" xfId="32489"/>
    <cellStyle name="Normal 4 3 5 2 2 2 3 3" xfId="24343"/>
    <cellStyle name="Normal 4 3 5 2 2 2 4" xfId="10894"/>
    <cellStyle name="Normal 4 3 5 2 2 2 4 2" xfId="27190"/>
    <cellStyle name="Normal 4 3 5 2 2 2 5" xfId="19044"/>
    <cellStyle name="Normal 4 3 5 2 2 3" xfId="3999"/>
    <cellStyle name="Normal 4 3 5 2 2 3 2" xfId="12145"/>
    <cellStyle name="Normal 4 3 5 2 2 3 2 2" xfId="28441"/>
    <cellStyle name="Normal 4 3 5 2 2 3 3" xfId="20295"/>
    <cellStyle name="Normal 4 3 5 2 2 4" xfId="6637"/>
    <cellStyle name="Normal 4 3 5 2 2 4 2" xfId="14783"/>
    <cellStyle name="Normal 4 3 5 2 2 4 2 2" xfId="31079"/>
    <cellStyle name="Normal 4 3 5 2 2 4 3" xfId="22933"/>
    <cellStyle name="Normal 4 3 5 2 2 5" xfId="9484"/>
    <cellStyle name="Normal 4 3 5 2 2 5 2" xfId="25780"/>
    <cellStyle name="Normal 4 3 5 2 2 6" xfId="17634"/>
    <cellStyle name="Normal 4 3 5 2 3" xfId="2043"/>
    <cellStyle name="Normal 4 3 5 2 3 2" xfId="4608"/>
    <cellStyle name="Normal 4 3 5 2 3 2 2" xfId="12754"/>
    <cellStyle name="Normal 4 3 5 2 3 2 2 2" xfId="29050"/>
    <cellStyle name="Normal 4 3 5 2 3 2 3" xfId="20904"/>
    <cellStyle name="Normal 4 3 5 2 3 3" xfId="7342"/>
    <cellStyle name="Normal 4 3 5 2 3 3 2" xfId="15488"/>
    <cellStyle name="Normal 4 3 5 2 3 3 2 2" xfId="31784"/>
    <cellStyle name="Normal 4 3 5 2 3 3 3" xfId="23638"/>
    <cellStyle name="Normal 4 3 5 2 3 4" xfId="10189"/>
    <cellStyle name="Normal 4 3 5 2 3 4 2" xfId="26485"/>
    <cellStyle name="Normal 4 3 5 2 3 5" xfId="18339"/>
    <cellStyle name="Normal 4 3 5 2 4" xfId="3390"/>
    <cellStyle name="Normal 4 3 5 2 4 2" xfId="11536"/>
    <cellStyle name="Normal 4 3 5 2 4 2 2" xfId="27832"/>
    <cellStyle name="Normal 4 3 5 2 4 3" xfId="19686"/>
    <cellStyle name="Normal 4 3 5 2 5" xfId="5932"/>
    <cellStyle name="Normal 4 3 5 2 5 2" xfId="14078"/>
    <cellStyle name="Normal 4 3 5 2 5 2 2" xfId="30374"/>
    <cellStyle name="Normal 4 3 5 2 5 3" xfId="22228"/>
    <cellStyle name="Normal 4 3 5 2 6" xfId="8779"/>
    <cellStyle name="Normal 4 3 5 2 6 2" xfId="25075"/>
    <cellStyle name="Normal 4 3 5 2 7" xfId="16929"/>
    <cellStyle name="Normal 4 3 5 3" xfId="994"/>
    <cellStyle name="Normal 4 3 5 3 2" xfId="2404"/>
    <cellStyle name="Normal 4 3 5 3 2 2" xfId="4921"/>
    <cellStyle name="Normal 4 3 5 3 2 2 2" xfId="13067"/>
    <cellStyle name="Normal 4 3 5 3 2 2 2 2" xfId="29363"/>
    <cellStyle name="Normal 4 3 5 3 2 2 3" xfId="21217"/>
    <cellStyle name="Normal 4 3 5 3 2 3" xfId="7703"/>
    <cellStyle name="Normal 4 3 5 3 2 3 2" xfId="15849"/>
    <cellStyle name="Normal 4 3 5 3 2 3 2 2" xfId="32145"/>
    <cellStyle name="Normal 4 3 5 3 2 3 3" xfId="23999"/>
    <cellStyle name="Normal 4 3 5 3 2 4" xfId="10550"/>
    <cellStyle name="Normal 4 3 5 3 2 4 2" xfId="26846"/>
    <cellStyle name="Normal 4 3 5 3 2 5" xfId="18700"/>
    <cellStyle name="Normal 4 3 5 3 3" xfId="3703"/>
    <cellStyle name="Normal 4 3 5 3 3 2" xfId="11849"/>
    <cellStyle name="Normal 4 3 5 3 3 2 2" xfId="28145"/>
    <cellStyle name="Normal 4 3 5 3 3 3" xfId="19999"/>
    <cellStyle name="Normal 4 3 5 3 4" xfId="6293"/>
    <cellStyle name="Normal 4 3 5 3 4 2" xfId="14439"/>
    <cellStyle name="Normal 4 3 5 3 4 2 2" xfId="30735"/>
    <cellStyle name="Normal 4 3 5 3 4 3" xfId="22589"/>
    <cellStyle name="Normal 4 3 5 3 5" xfId="9140"/>
    <cellStyle name="Normal 4 3 5 3 5 2" xfId="25436"/>
    <cellStyle name="Normal 4 3 5 3 6" xfId="17290"/>
    <cellStyle name="Normal 4 3 5 4" xfId="1699"/>
    <cellStyle name="Normal 4 3 5 4 2" xfId="4312"/>
    <cellStyle name="Normal 4 3 5 4 2 2" xfId="12458"/>
    <cellStyle name="Normal 4 3 5 4 2 2 2" xfId="28754"/>
    <cellStyle name="Normal 4 3 5 4 2 3" xfId="20608"/>
    <cellStyle name="Normal 4 3 5 4 3" xfId="6998"/>
    <cellStyle name="Normal 4 3 5 4 3 2" xfId="15144"/>
    <cellStyle name="Normal 4 3 5 4 3 2 2" xfId="31440"/>
    <cellStyle name="Normal 4 3 5 4 3 3" xfId="23294"/>
    <cellStyle name="Normal 4 3 5 4 4" xfId="9845"/>
    <cellStyle name="Normal 4 3 5 4 4 2" xfId="26141"/>
    <cellStyle name="Normal 4 3 5 4 5" xfId="17995"/>
    <cellStyle name="Normal 4 3 5 5" xfId="3094"/>
    <cellStyle name="Normal 4 3 5 5 2" xfId="11240"/>
    <cellStyle name="Normal 4 3 5 5 2 2" xfId="27536"/>
    <cellStyle name="Normal 4 3 5 5 3" xfId="19390"/>
    <cellStyle name="Normal 4 3 5 6" xfId="5588"/>
    <cellStyle name="Normal 4 3 5 6 2" xfId="13734"/>
    <cellStyle name="Normal 4 3 5 6 2 2" xfId="30030"/>
    <cellStyle name="Normal 4 3 5 6 3" xfId="21884"/>
    <cellStyle name="Normal 4 3 5 7" xfId="8435"/>
    <cellStyle name="Normal 4 3 5 7 2" xfId="24731"/>
    <cellStyle name="Normal 4 3 5 8" xfId="16585"/>
    <cellStyle name="Normal 4 3 6" xfId="378"/>
    <cellStyle name="Normal 4 3 6 2" xfId="1084"/>
    <cellStyle name="Normal 4 3 6 2 2" xfId="2494"/>
    <cellStyle name="Normal 4 3 6 2 2 2" xfId="4995"/>
    <cellStyle name="Normal 4 3 6 2 2 2 2" xfId="13141"/>
    <cellStyle name="Normal 4 3 6 2 2 2 2 2" xfId="29437"/>
    <cellStyle name="Normal 4 3 6 2 2 2 3" xfId="21291"/>
    <cellStyle name="Normal 4 3 6 2 2 3" xfId="7793"/>
    <cellStyle name="Normal 4 3 6 2 2 3 2" xfId="15939"/>
    <cellStyle name="Normal 4 3 6 2 2 3 2 2" xfId="32235"/>
    <cellStyle name="Normal 4 3 6 2 2 3 3" xfId="24089"/>
    <cellStyle name="Normal 4 3 6 2 2 4" xfId="10640"/>
    <cellStyle name="Normal 4 3 6 2 2 4 2" xfId="26936"/>
    <cellStyle name="Normal 4 3 6 2 2 5" xfId="18790"/>
    <cellStyle name="Normal 4 3 6 2 3" xfId="3777"/>
    <cellStyle name="Normal 4 3 6 2 3 2" xfId="11923"/>
    <cellStyle name="Normal 4 3 6 2 3 2 2" xfId="28219"/>
    <cellStyle name="Normal 4 3 6 2 3 3" xfId="20073"/>
    <cellStyle name="Normal 4 3 6 2 4" xfId="6383"/>
    <cellStyle name="Normal 4 3 6 2 4 2" xfId="14529"/>
    <cellStyle name="Normal 4 3 6 2 4 2 2" xfId="30825"/>
    <cellStyle name="Normal 4 3 6 2 4 3" xfId="22679"/>
    <cellStyle name="Normal 4 3 6 2 5" xfId="9230"/>
    <cellStyle name="Normal 4 3 6 2 5 2" xfId="25526"/>
    <cellStyle name="Normal 4 3 6 2 6" xfId="17380"/>
    <cellStyle name="Normal 4 3 6 3" xfId="1789"/>
    <cellStyle name="Normal 4 3 6 3 2" xfId="4386"/>
    <cellStyle name="Normal 4 3 6 3 2 2" xfId="12532"/>
    <cellStyle name="Normal 4 3 6 3 2 2 2" xfId="28828"/>
    <cellStyle name="Normal 4 3 6 3 2 3" xfId="20682"/>
    <cellStyle name="Normal 4 3 6 3 3" xfId="7088"/>
    <cellStyle name="Normal 4 3 6 3 3 2" xfId="15234"/>
    <cellStyle name="Normal 4 3 6 3 3 2 2" xfId="31530"/>
    <cellStyle name="Normal 4 3 6 3 3 3" xfId="23384"/>
    <cellStyle name="Normal 4 3 6 3 4" xfId="9935"/>
    <cellStyle name="Normal 4 3 6 3 4 2" xfId="26231"/>
    <cellStyle name="Normal 4 3 6 3 5" xfId="18085"/>
    <cellStyle name="Normal 4 3 6 4" xfId="3168"/>
    <cellStyle name="Normal 4 3 6 4 2" xfId="11314"/>
    <cellStyle name="Normal 4 3 6 4 2 2" xfId="27610"/>
    <cellStyle name="Normal 4 3 6 4 3" xfId="19464"/>
    <cellStyle name="Normal 4 3 6 5" xfId="5678"/>
    <cellStyle name="Normal 4 3 6 5 2" xfId="13824"/>
    <cellStyle name="Normal 4 3 6 5 2 2" xfId="30120"/>
    <cellStyle name="Normal 4 3 6 5 3" xfId="21974"/>
    <cellStyle name="Normal 4 3 6 6" xfId="8525"/>
    <cellStyle name="Normal 4 3 6 6 2" xfId="24821"/>
    <cellStyle name="Normal 4 3 6 7" xfId="16675"/>
    <cellStyle name="Normal 4 3 7" xfId="740"/>
    <cellStyle name="Normal 4 3 7 2" xfId="2150"/>
    <cellStyle name="Normal 4 3 7 2 2" xfId="4699"/>
    <cellStyle name="Normal 4 3 7 2 2 2" xfId="12845"/>
    <cellStyle name="Normal 4 3 7 2 2 2 2" xfId="29141"/>
    <cellStyle name="Normal 4 3 7 2 2 3" xfId="20995"/>
    <cellStyle name="Normal 4 3 7 2 3" xfId="7449"/>
    <cellStyle name="Normal 4 3 7 2 3 2" xfId="15595"/>
    <cellStyle name="Normal 4 3 7 2 3 2 2" xfId="31891"/>
    <cellStyle name="Normal 4 3 7 2 3 3" xfId="23745"/>
    <cellStyle name="Normal 4 3 7 2 4" xfId="10296"/>
    <cellStyle name="Normal 4 3 7 2 4 2" xfId="26592"/>
    <cellStyle name="Normal 4 3 7 2 5" xfId="18446"/>
    <cellStyle name="Normal 4 3 7 3" xfId="3481"/>
    <cellStyle name="Normal 4 3 7 3 2" xfId="11627"/>
    <cellStyle name="Normal 4 3 7 3 2 2" xfId="27923"/>
    <cellStyle name="Normal 4 3 7 3 3" xfId="19777"/>
    <cellStyle name="Normal 4 3 7 4" xfId="6039"/>
    <cellStyle name="Normal 4 3 7 4 2" xfId="14185"/>
    <cellStyle name="Normal 4 3 7 4 2 2" xfId="30481"/>
    <cellStyle name="Normal 4 3 7 4 3" xfId="22335"/>
    <cellStyle name="Normal 4 3 7 5" xfId="8886"/>
    <cellStyle name="Normal 4 3 7 5 2" xfId="25182"/>
    <cellStyle name="Normal 4 3 7 6" xfId="17036"/>
    <cellStyle name="Normal 4 3 8" xfId="1445"/>
    <cellStyle name="Normal 4 3 8 2" xfId="4090"/>
    <cellStyle name="Normal 4 3 8 2 2" xfId="12236"/>
    <cellStyle name="Normal 4 3 8 2 2 2" xfId="28532"/>
    <cellStyle name="Normal 4 3 8 2 3" xfId="20386"/>
    <cellStyle name="Normal 4 3 8 3" xfId="6744"/>
    <cellStyle name="Normal 4 3 8 3 2" xfId="14890"/>
    <cellStyle name="Normal 4 3 8 3 2 2" xfId="31186"/>
    <cellStyle name="Normal 4 3 8 3 3" xfId="23040"/>
    <cellStyle name="Normal 4 3 8 4" xfId="9591"/>
    <cellStyle name="Normal 4 3 8 4 2" xfId="25887"/>
    <cellStyle name="Normal 4 3 8 5" xfId="17741"/>
    <cellStyle name="Normal 4 3 9" xfId="2872"/>
    <cellStyle name="Normal 4 3 9 2" xfId="11018"/>
    <cellStyle name="Normal 4 3 9 2 2" xfId="27314"/>
    <cellStyle name="Normal 4 3 9 3" xfId="19168"/>
    <cellStyle name="Normal 4 4" xfId="56"/>
    <cellStyle name="Normal 4 4 10" xfId="8203"/>
    <cellStyle name="Normal 4 4 10 2" xfId="24499"/>
    <cellStyle name="Normal 4 4 11" xfId="16353"/>
    <cellStyle name="Normal 4 4 2" xfId="146"/>
    <cellStyle name="Normal 4 4 2 2" xfId="490"/>
    <cellStyle name="Normal 4 4 2 2 2" xfId="1196"/>
    <cellStyle name="Normal 4 4 2 2 2 2" xfId="2606"/>
    <cellStyle name="Normal 4 4 2 2 2 2 2" xfId="5087"/>
    <cellStyle name="Normal 4 4 2 2 2 2 2 2" xfId="13233"/>
    <cellStyle name="Normal 4 4 2 2 2 2 2 2 2" xfId="29529"/>
    <cellStyle name="Normal 4 4 2 2 2 2 2 3" xfId="21383"/>
    <cellStyle name="Normal 4 4 2 2 2 2 3" xfId="7905"/>
    <cellStyle name="Normal 4 4 2 2 2 2 3 2" xfId="16051"/>
    <cellStyle name="Normal 4 4 2 2 2 2 3 2 2" xfId="32347"/>
    <cellStyle name="Normal 4 4 2 2 2 2 3 3" xfId="24201"/>
    <cellStyle name="Normal 4 4 2 2 2 2 4" xfId="10752"/>
    <cellStyle name="Normal 4 4 2 2 2 2 4 2" xfId="27048"/>
    <cellStyle name="Normal 4 4 2 2 2 2 5" xfId="18902"/>
    <cellStyle name="Normal 4 4 2 2 2 3" xfId="3869"/>
    <cellStyle name="Normal 4 4 2 2 2 3 2" xfId="12015"/>
    <cellStyle name="Normal 4 4 2 2 2 3 2 2" xfId="28311"/>
    <cellStyle name="Normal 4 4 2 2 2 3 3" xfId="20165"/>
    <cellStyle name="Normal 4 4 2 2 2 4" xfId="6495"/>
    <cellStyle name="Normal 4 4 2 2 2 4 2" xfId="14641"/>
    <cellStyle name="Normal 4 4 2 2 2 4 2 2" xfId="30937"/>
    <cellStyle name="Normal 4 4 2 2 2 4 3" xfId="22791"/>
    <cellStyle name="Normal 4 4 2 2 2 5" xfId="9342"/>
    <cellStyle name="Normal 4 4 2 2 2 5 2" xfId="25638"/>
    <cellStyle name="Normal 4 4 2 2 2 6" xfId="17492"/>
    <cellStyle name="Normal 4 4 2 2 3" xfId="1901"/>
    <cellStyle name="Normal 4 4 2 2 3 2" xfId="4478"/>
    <cellStyle name="Normal 4 4 2 2 3 2 2" xfId="12624"/>
    <cellStyle name="Normal 4 4 2 2 3 2 2 2" xfId="28920"/>
    <cellStyle name="Normal 4 4 2 2 3 2 3" xfId="20774"/>
    <cellStyle name="Normal 4 4 2 2 3 3" xfId="7200"/>
    <cellStyle name="Normal 4 4 2 2 3 3 2" xfId="15346"/>
    <cellStyle name="Normal 4 4 2 2 3 3 2 2" xfId="31642"/>
    <cellStyle name="Normal 4 4 2 2 3 3 3" xfId="23496"/>
    <cellStyle name="Normal 4 4 2 2 3 4" xfId="10047"/>
    <cellStyle name="Normal 4 4 2 2 3 4 2" xfId="26343"/>
    <cellStyle name="Normal 4 4 2 2 3 5" xfId="18197"/>
    <cellStyle name="Normal 4 4 2 2 4" xfId="3260"/>
    <cellStyle name="Normal 4 4 2 2 4 2" xfId="11406"/>
    <cellStyle name="Normal 4 4 2 2 4 2 2" xfId="27702"/>
    <cellStyle name="Normal 4 4 2 2 4 3" xfId="19556"/>
    <cellStyle name="Normal 4 4 2 2 5" xfId="5790"/>
    <cellStyle name="Normal 4 4 2 2 5 2" xfId="13936"/>
    <cellStyle name="Normal 4 4 2 2 5 2 2" xfId="30232"/>
    <cellStyle name="Normal 4 4 2 2 5 3" xfId="22086"/>
    <cellStyle name="Normal 4 4 2 2 6" xfId="8637"/>
    <cellStyle name="Normal 4 4 2 2 6 2" xfId="24933"/>
    <cellStyle name="Normal 4 4 2 2 7" xfId="16787"/>
    <cellStyle name="Normal 4 4 2 3" xfId="852"/>
    <cellStyle name="Normal 4 4 2 3 2" xfId="2262"/>
    <cellStyle name="Normal 4 4 2 3 2 2" xfId="4791"/>
    <cellStyle name="Normal 4 4 2 3 2 2 2" xfId="12937"/>
    <cellStyle name="Normal 4 4 2 3 2 2 2 2" xfId="29233"/>
    <cellStyle name="Normal 4 4 2 3 2 2 3" xfId="21087"/>
    <cellStyle name="Normal 4 4 2 3 2 3" xfId="7561"/>
    <cellStyle name="Normal 4 4 2 3 2 3 2" xfId="15707"/>
    <cellStyle name="Normal 4 4 2 3 2 3 2 2" xfId="32003"/>
    <cellStyle name="Normal 4 4 2 3 2 3 3" xfId="23857"/>
    <cellStyle name="Normal 4 4 2 3 2 4" xfId="10408"/>
    <cellStyle name="Normal 4 4 2 3 2 4 2" xfId="26704"/>
    <cellStyle name="Normal 4 4 2 3 2 5" xfId="18558"/>
    <cellStyle name="Normal 4 4 2 3 3" xfId="3573"/>
    <cellStyle name="Normal 4 4 2 3 3 2" xfId="11719"/>
    <cellStyle name="Normal 4 4 2 3 3 2 2" xfId="28015"/>
    <cellStyle name="Normal 4 4 2 3 3 3" xfId="19869"/>
    <cellStyle name="Normal 4 4 2 3 4" xfId="6151"/>
    <cellStyle name="Normal 4 4 2 3 4 2" xfId="14297"/>
    <cellStyle name="Normal 4 4 2 3 4 2 2" xfId="30593"/>
    <cellStyle name="Normal 4 4 2 3 4 3" xfId="22447"/>
    <cellStyle name="Normal 4 4 2 3 5" xfId="8998"/>
    <cellStyle name="Normal 4 4 2 3 5 2" xfId="25294"/>
    <cellStyle name="Normal 4 4 2 3 6" xfId="17148"/>
    <cellStyle name="Normal 4 4 2 4" xfId="1557"/>
    <cellStyle name="Normal 4 4 2 4 2" xfId="4182"/>
    <cellStyle name="Normal 4 4 2 4 2 2" xfId="12328"/>
    <cellStyle name="Normal 4 4 2 4 2 2 2" xfId="28624"/>
    <cellStyle name="Normal 4 4 2 4 2 3" xfId="20478"/>
    <cellStyle name="Normal 4 4 2 4 3" xfId="6856"/>
    <cellStyle name="Normal 4 4 2 4 3 2" xfId="15002"/>
    <cellStyle name="Normal 4 4 2 4 3 2 2" xfId="31298"/>
    <cellStyle name="Normal 4 4 2 4 3 3" xfId="23152"/>
    <cellStyle name="Normal 4 4 2 4 4" xfId="9703"/>
    <cellStyle name="Normal 4 4 2 4 4 2" xfId="25999"/>
    <cellStyle name="Normal 4 4 2 4 5" xfId="17853"/>
    <cellStyle name="Normal 4 4 2 5" xfId="2964"/>
    <cellStyle name="Normal 4 4 2 5 2" xfId="11110"/>
    <cellStyle name="Normal 4 4 2 5 2 2" xfId="27406"/>
    <cellStyle name="Normal 4 4 2 5 3" xfId="19260"/>
    <cellStyle name="Normal 4 4 2 6" xfId="5446"/>
    <cellStyle name="Normal 4 4 2 6 2" xfId="13592"/>
    <cellStyle name="Normal 4 4 2 6 2 2" xfId="29888"/>
    <cellStyle name="Normal 4 4 2 6 3" xfId="21742"/>
    <cellStyle name="Normal 4 4 2 7" xfId="8293"/>
    <cellStyle name="Normal 4 4 2 7 2" xfId="24589"/>
    <cellStyle name="Normal 4 4 2 8" xfId="16443"/>
    <cellStyle name="Normal 4 4 3" xfId="227"/>
    <cellStyle name="Normal 4 4 3 2" xfId="571"/>
    <cellStyle name="Normal 4 4 3 2 2" xfId="1277"/>
    <cellStyle name="Normal 4 4 3 2 2 2" xfId="2687"/>
    <cellStyle name="Normal 4 4 3 2 2 2 2" xfId="5161"/>
    <cellStyle name="Normal 4 4 3 2 2 2 2 2" xfId="13307"/>
    <cellStyle name="Normal 4 4 3 2 2 2 2 2 2" xfId="29603"/>
    <cellStyle name="Normal 4 4 3 2 2 2 2 3" xfId="21457"/>
    <cellStyle name="Normal 4 4 3 2 2 2 3" xfId="7986"/>
    <cellStyle name="Normal 4 4 3 2 2 2 3 2" xfId="16132"/>
    <cellStyle name="Normal 4 4 3 2 2 2 3 2 2" xfId="32428"/>
    <cellStyle name="Normal 4 4 3 2 2 2 3 3" xfId="24282"/>
    <cellStyle name="Normal 4 4 3 2 2 2 4" xfId="10833"/>
    <cellStyle name="Normal 4 4 3 2 2 2 4 2" xfId="27129"/>
    <cellStyle name="Normal 4 4 3 2 2 2 5" xfId="18983"/>
    <cellStyle name="Normal 4 4 3 2 2 3" xfId="3943"/>
    <cellStyle name="Normal 4 4 3 2 2 3 2" xfId="12089"/>
    <cellStyle name="Normal 4 4 3 2 2 3 2 2" xfId="28385"/>
    <cellStyle name="Normal 4 4 3 2 2 3 3" xfId="20239"/>
    <cellStyle name="Normal 4 4 3 2 2 4" xfId="6576"/>
    <cellStyle name="Normal 4 4 3 2 2 4 2" xfId="14722"/>
    <cellStyle name="Normal 4 4 3 2 2 4 2 2" xfId="31018"/>
    <cellStyle name="Normal 4 4 3 2 2 4 3" xfId="22872"/>
    <cellStyle name="Normal 4 4 3 2 2 5" xfId="9423"/>
    <cellStyle name="Normal 4 4 3 2 2 5 2" xfId="25719"/>
    <cellStyle name="Normal 4 4 3 2 2 6" xfId="17573"/>
    <cellStyle name="Normal 4 4 3 2 3" xfId="1982"/>
    <cellStyle name="Normal 4 4 3 2 3 2" xfId="4552"/>
    <cellStyle name="Normal 4 4 3 2 3 2 2" xfId="12698"/>
    <cellStyle name="Normal 4 4 3 2 3 2 2 2" xfId="28994"/>
    <cellStyle name="Normal 4 4 3 2 3 2 3" xfId="20848"/>
    <cellStyle name="Normal 4 4 3 2 3 3" xfId="7281"/>
    <cellStyle name="Normal 4 4 3 2 3 3 2" xfId="15427"/>
    <cellStyle name="Normal 4 4 3 2 3 3 2 2" xfId="31723"/>
    <cellStyle name="Normal 4 4 3 2 3 3 3" xfId="23577"/>
    <cellStyle name="Normal 4 4 3 2 3 4" xfId="10128"/>
    <cellStyle name="Normal 4 4 3 2 3 4 2" xfId="26424"/>
    <cellStyle name="Normal 4 4 3 2 3 5" xfId="18278"/>
    <cellStyle name="Normal 4 4 3 2 4" xfId="3334"/>
    <cellStyle name="Normal 4 4 3 2 4 2" xfId="11480"/>
    <cellStyle name="Normal 4 4 3 2 4 2 2" xfId="27776"/>
    <cellStyle name="Normal 4 4 3 2 4 3" xfId="19630"/>
    <cellStyle name="Normal 4 4 3 2 5" xfId="5871"/>
    <cellStyle name="Normal 4 4 3 2 5 2" xfId="14017"/>
    <cellStyle name="Normal 4 4 3 2 5 2 2" xfId="30313"/>
    <cellStyle name="Normal 4 4 3 2 5 3" xfId="22167"/>
    <cellStyle name="Normal 4 4 3 2 6" xfId="8718"/>
    <cellStyle name="Normal 4 4 3 2 6 2" xfId="25014"/>
    <cellStyle name="Normal 4 4 3 2 7" xfId="16868"/>
    <cellStyle name="Normal 4 4 3 3" xfId="933"/>
    <cellStyle name="Normal 4 4 3 3 2" xfId="2343"/>
    <cellStyle name="Normal 4 4 3 3 2 2" xfId="4865"/>
    <cellStyle name="Normal 4 4 3 3 2 2 2" xfId="13011"/>
    <cellStyle name="Normal 4 4 3 3 2 2 2 2" xfId="29307"/>
    <cellStyle name="Normal 4 4 3 3 2 2 3" xfId="21161"/>
    <cellStyle name="Normal 4 4 3 3 2 3" xfId="7642"/>
    <cellStyle name="Normal 4 4 3 3 2 3 2" xfId="15788"/>
    <cellStyle name="Normal 4 4 3 3 2 3 2 2" xfId="32084"/>
    <cellStyle name="Normal 4 4 3 3 2 3 3" xfId="23938"/>
    <cellStyle name="Normal 4 4 3 3 2 4" xfId="10489"/>
    <cellStyle name="Normal 4 4 3 3 2 4 2" xfId="26785"/>
    <cellStyle name="Normal 4 4 3 3 2 5" xfId="18639"/>
    <cellStyle name="Normal 4 4 3 3 3" xfId="3647"/>
    <cellStyle name="Normal 4 4 3 3 3 2" xfId="11793"/>
    <cellStyle name="Normal 4 4 3 3 3 2 2" xfId="28089"/>
    <cellStyle name="Normal 4 4 3 3 3 3" xfId="19943"/>
    <cellStyle name="Normal 4 4 3 3 4" xfId="6232"/>
    <cellStyle name="Normal 4 4 3 3 4 2" xfId="14378"/>
    <cellStyle name="Normal 4 4 3 3 4 2 2" xfId="30674"/>
    <cellStyle name="Normal 4 4 3 3 4 3" xfId="22528"/>
    <cellStyle name="Normal 4 4 3 3 5" xfId="9079"/>
    <cellStyle name="Normal 4 4 3 3 5 2" xfId="25375"/>
    <cellStyle name="Normal 4 4 3 3 6" xfId="17229"/>
    <cellStyle name="Normal 4 4 3 4" xfId="1638"/>
    <cellStyle name="Normal 4 4 3 4 2" xfId="4256"/>
    <cellStyle name="Normal 4 4 3 4 2 2" xfId="12402"/>
    <cellStyle name="Normal 4 4 3 4 2 2 2" xfId="28698"/>
    <cellStyle name="Normal 4 4 3 4 2 3" xfId="20552"/>
    <cellStyle name="Normal 4 4 3 4 3" xfId="6937"/>
    <cellStyle name="Normal 4 4 3 4 3 2" xfId="15083"/>
    <cellStyle name="Normal 4 4 3 4 3 2 2" xfId="31379"/>
    <cellStyle name="Normal 4 4 3 4 3 3" xfId="23233"/>
    <cellStyle name="Normal 4 4 3 4 4" xfId="9784"/>
    <cellStyle name="Normal 4 4 3 4 4 2" xfId="26080"/>
    <cellStyle name="Normal 4 4 3 4 5" xfId="17934"/>
    <cellStyle name="Normal 4 4 3 5" xfId="3038"/>
    <cellStyle name="Normal 4 4 3 5 2" xfId="11184"/>
    <cellStyle name="Normal 4 4 3 5 2 2" xfId="27480"/>
    <cellStyle name="Normal 4 4 3 5 3" xfId="19334"/>
    <cellStyle name="Normal 4 4 3 6" xfId="5527"/>
    <cellStyle name="Normal 4 4 3 6 2" xfId="13673"/>
    <cellStyle name="Normal 4 4 3 6 2 2" xfId="29969"/>
    <cellStyle name="Normal 4 4 3 6 3" xfId="21823"/>
    <cellStyle name="Normal 4 4 3 7" xfId="8374"/>
    <cellStyle name="Normal 4 4 3 7 2" xfId="24670"/>
    <cellStyle name="Normal 4 4 3 8" xfId="16524"/>
    <cellStyle name="Normal 4 4 4" xfId="310"/>
    <cellStyle name="Normal 4 4 4 2" xfId="654"/>
    <cellStyle name="Normal 4 4 4 2 2" xfId="1360"/>
    <cellStyle name="Normal 4 4 4 2 2 2" xfId="2770"/>
    <cellStyle name="Normal 4 4 4 2 2 2 2" xfId="5235"/>
    <cellStyle name="Normal 4 4 4 2 2 2 2 2" xfId="13381"/>
    <cellStyle name="Normal 4 4 4 2 2 2 2 2 2" xfId="29677"/>
    <cellStyle name="Normal 4 4 4 2 2 2 2 3" xfId="21531"/>
    <cellStyle name="Normal 4 4 4 2 2 2 3" xfId="8069"/>
    <cellStyle name="Normal 4 4 4 2 2 2 3 2" xfId="16215"/>
    <cellStyle name="Normal 4 4 4 2 2 2 3 2 2" xfId="32511"/>
    <cellStyle name="Normal 4 4 4 2 2 2 3 3" xfId="24365"/>
    <cellStyle name="Normal 4 4 4 2 2 2 4" xfId="10916"/>
    <cellStyle name="Normal 4 4 4 2 2 2 4 2" xfId="27212"/>
    <cellStyle name="Normal 4 4 4 2 2 2 5" xfId="19066"/>
    <cellStyle name="Normal 4 4 4 2 2 3" xfId="4017"/>
    <cellStyle name="Normal 4 4 4 2 2 3 2" xfId="12163"/>
    <cellStyle name="Normal 4 4 4 2 2 3 2 2" xfId="28459"/>
    <cellStyle name="Normal 4 4 4 2 2 3 3" xfId="20313"/>
    <cellStyle name="Normal 4 4 4 2 2 4" xfId="6659"/>
    <cellStyle name="Normal 4 4 4 2 2 4 2" xfId="14805"/>
    <cellStyle name="Normal 4 4 4 2 2 4 2 2" xfId="31101"/>
    <cellStyle name="Normal 4 4 4 2 2 4 3" xfId="22955"/>
    <cellStyle name="Normal 4 4 4 2 2 5" xfId="9506"/>
    <cellStyle name="Normal 4 4 4 2 2 5 2" xfId="25802"/>
    <cellStyle name="Normal 4 4 4 2 2 6" xfId="17656"/>
    <cellStyle name="Normal 4 4 4 2 3" xfId="2065"/>
    <cellStyle name="Normal 4 4 4 2 3 2" xfId="4626"/>
    <cellStyle name="Normal 4 4 4 2 3 2 2" xfId="12772"/>
    <cellStyle name="Normal 4 4 4 2 3 2 2 2" xfId="29068"/>
    <cellStyle name="Normal 4 4 4 2 3 2 3" xfId="20922"/>
    <cellStyle name="Normal 4 4 4 2 3 3" xfId="7364"/>
    <cellStyle name="Normal 4 4 4 2 3 3 2" xfId="15510"/>
    <cellStyle name="Normal 4 4 4 2 3 3 2 2" xfId="31806"/>
    <cellStyle name="Normal 4 4 4 2 3 3 3" xfId="23660"/>
    <cellStyle name="Normal 4 4 4 2 3 4" xfId="10211"/>
    <cellStyle name="Normal 4 4 4 2 3 4 2" xfId="26507"/>
    <cellStyle name="Normal 4 4 4 2 3 5" xfId="18361"/>
    <cellStyle name="Normal 4 4 4 2 4" xfId="3408"/>
    <cellStyle name="Normal 4 4 4 2 4 2" xfId="11554"/>
    <cellStyle name="Normal 4 4 4 2 4 2 2" xfId="27850"/>
    <cellStyle name="Normal 4 4 4 2 4 3" xfId="19704"/>
    <cellStyle name="Normal 4 4 4 2 5" xfId="5954"/>
    <cellStyle name="Normal 4 4 4 2 5 2" xfId="14100"/>
    <cellStyle name="Normal 4 4 4 2 5 2 2" xfId="30396"/>
    <cellStyle name="Normal 4 4 4 2 5 3" xfId="22250"/>
    <cellStyle name="Normal 4 4 4 2 6" xfId="8801"/>
    <cellStyle name="Normal 4 4 4 2 6 2" xfId="25097"/>
    <cellStyle name="Normal 4 4 4 2 7" xfId="16951"/>
    <cellStyle name="Normal 4 4 4 3" xfId="1016"/>
    <cellStyle name="Normal 4 4 4 3 2" xfId="2426"/>
    <cellStyle name="Normal 4 4 4 3 2 2" xfId="4939"/>
    <cellStyle name="Normal 4 4 4 3 2 2 2" xfId="13085"/>
    <cellStyle name="Normal 4 4 4 3 2 2 2 2" xfId="29381"/>
    <cellStyle name="Normal 4 4 4 3 2 2 3" xfId="21235"/>
    <cellStyle name="Normal 4 4 4 3 2 3" xfId="7725"/>
    <cellStyle name="Normal 4 4 4 3 2 3 2" xfId="15871"/>
    <cellStyle name="Normal 4 4 4 3 2 3 2 2" xfId="32167"/>
    <cellStyle name="Normal 4 4 4 3 2 3 3" xfId="24021"/>
    <cellStyle name="Normal 4 4 4 3 2 4" xfId="10572"/>
    <cellStyle name="Normal 4 4 4 3 2 4 2" xfId="26868"/>
    <cellStyle name="Normal 4 4 4 3 2 5" xfId="18722"/>
    <cellStyle name="Normal 4 4 4 3 3" xfId="3721"/>
    <cellStyle name="Normal 4 4 4 3 3 2" xfId="11867"/>
    <cellStyle name="Normal 4 4 4 3 3 2 2" xfId="28163"/>
    <cellStyle name="Normal 4 4 4 3 3 3" xfId="20017"/>
    <cellStyle name="Normal 4 4 4 3 4" xfId="6315"/>
    <cellStyle name="Normal 4 4 4 3 4 2" xfId="14461"/>
    <cellStyle name="Normal 4 4 4 3 4 2 2" xfId="30757"/>
    <cellStyle name="Normal 4 4 4 3 4 3" xfId="22611"/>
    <cellStyle name="Normal 4 4 4 3 5" xfId="9162"/>
    <cellStyle name="Normal 4 4 4 3 5 2" xfId="25458"/>
    <cellStyle name="Normal 4 4 4 3 6" xfId="17312"/>
    <cellStyle name="Normal 4 4 4 4" xfId="1721"/>
    <cellStyle name="Normal 4 4 4 4 2" xfId="4330"/>
    <cellStyle name="Normal 4 4 4 4 2 2" xfId="12476"/>
    <cellStyle name="Normal 4 4 4 4 2 2 2" xfId="28772"/>
    <cellStyle name="Normal 4 4 4 4 2 3" xfId="20626"/>
    <cellStyle name="Normal 4 4 4 4 3" xfId="7020"/>
    <cellStyle name="Normal 4 4 4 4 3 2" xfId="15166"/>
    <cellStyle name="Normal 4 4 4 4 3 2 2" xfId="31462"/>
    <cellStyle name="Normal 4 4 4 4 3 3" xfId="23316"/>
    <cellStyle name="Normal 4 4 4 4 4" xfId="9867"/>
    <cellStyle name="Normal 4 4 4 4 4 2" xfId="26163"/>
    <cellStyle name="Normal 4 4 4 4 5" xfId="18017"/>
    <cellStyle name="Normal 4 4 4 5" xfId="3112"/>
    <cellStyle name="Normal 4 4 4 5 2" xfId="11258"/>
    <cellStyle name="Normal 4 4 4 5 2 2" xfId="27554"/>
    <cellStyle name="Normal 4 4 4 5 3" xfId="19408"/>
    <cellStyle name="Normal 4 4 4 6" xfId="5610"/>
    <cellStyle name="Normal 4 4 4 6 2" xfId="13756"/>
    <cellStyle name="Normal 4 4 4 6 2 2" xfId="30052"/>
    <cellStyle name="Normal 4 4 4 6 3" xfId="21906"/>
    <cellStyle name="Normal 4 4 4 7" xfId="8457"/>
    <cellStyle name="Normal 4 4 4 7 2" xfId="24753"/>
    <cellStyle name="Normal 4 4 4 8" xfId="16607"/>
    <cellStyle name="Normal 4 4 5" xfId="400"/>
    <cellStyle name="Normal 4 4 5 2" xfId="1106"/>
    <cellStyle name="Normal 4 4 5 2 2" xfId="2516"/>
    <cellStyle name="Normal 4 4 5 2 2 2" xfId="5013"/>
    <cellStyle name="Normal 4 4 5 2 2 2 2" xfId="13159"/>
    <cellStyle name="Normal 4 4 5 2 2 2 2 2" xfId="29455"/>
    <cellStyle name="Normal 4 4 5 2 2 2 3" xfId="21309"/>
    <cellStyle name="Normal 4 4 5 2 2 3" xfId="7815"/>
    <cellStyle name="Normal 4 4 5 2 2 3 2" xfId="15961"/>
    <cellStyle name="Normal 4 4 5 2 2 3 2 2" xfId="32257"/>
    <cellStyle name="Normal 4 4 5 2 2 3 3" xfId="24111"/>
    <cellStyle name="Normal 4 4 5 2 2 4" xfId="10662"/>
    <cellStyle name="Normal 4 4 5 2 2 4 2" xfId="26958"/>
    <cellStyle name="Normal 4 4 5 2 2 5" xfId="18812"/>
    <cellStyle name="Normal 4 4 5 2 3" xfId="3795"/>
    <cellStyle name="Normal 4 4 5 2 3 2" xfId="11941"/>
    <cellStyle name="Normal 4 4 5 2 3 2 2" xfId="28237"/>
    <cellStyle name="Normal 4 4 5 2 3 3" xfId="20091"/>
    <cellStyle name="Normal 4 4 5 2 4" xfId="6405"/>
    <cellStyle name="Normal 4 4 5 2 4 2" xfId="14551"/>
    <cellStyle name="Normal 4 4 5 2 4 2 2" xfId="30847"/>
    <cellStyle name="Normal 4 4 5 2 4 3" xfId="22701"/>
    <cellStyle name="Normal 4 4 5 2 5" xfId="9252"/>
    <cellStyle name="Normal 4 4 5 2 5 2" xfId="25548"/>
    <cellStyle name="Normal 4 4 5 2 6" xfId="17402"/>
    <cellStyle name="Normal 4 4 5 3" xfId="1811"/>
    <cellStyle name="Normal 4 4 5 3 2" xfId="4404"/>
    <cellStyle name="Normal 4 4 5 3 2 2" xfId="12550"/>
    <cellStyle name="Normal 4 4 5 3 2 2 2" xfId="28846"/>
    <cellStyle name="Normal 4 4 5 3 2 3" xfId="20700"/>
    <cellStyle name="Normal 4 4 5 3 3" xfId="7110"/>
    <cellStyle name="Normal 4 4 5 3 3 2" xfId="15256"/>
    <cellStyle name="Normal 4 4 5 3 3 2 2" xfId="31552"/>
    <cellStyle name="Normal 4 4 5 3 3 3" xfId="23406"/>
    <cellStyle name="Normal 4 4 5 3 4" xfId="9957"/>
    <cellStyle name="Normal 4 4 5 3 4 2" xfId="26253"/>
    <cellStyle name="Normal 4 4 5 3 5" xfId="18107"/>
    <cellStyle name="Normal 4 4 5 4" xfId="3186"/>
    <cellStyle name="Normal 4 4 5 4 2" xfId="11332"/>
    <cellStyle name="Normal 4 4 5 4 2 2" xfId="27628"/>
    <cellStyle name="Normal 4 4 5 4 3" xfId="19482"/>
    <cellStyle name="Normal 4 4 5 5" xfId="5700"/>
    <cellStyle name="Normal 4 4 5 5 2" xfId="13846"/>
    <cellStyle name="Normal 4 4 5 5 2 2" xfId="30142"/>
    <cellStyle name="Normal 4 4 5 5 3" xfId="21996"/>
    <cellStyle name="Normal 4 4 5 6" xfId="8547"/>
    <cellStyle name="Normal 4 4 5 6 2" xfId="24843"/>
    <cellStyle name="Normal 4 4 5 7" xfId="16697"/>
    <cellStyle name="Normal 4 4 6" xfId="762"/>
    <cellStyle name="Normal 4 4 6 2" xfId="2172"/>
    <cellStyle name="Normal 4 4 6 2 2" xfId="4717"/>
    <cellStyle name="Normal 4 4 6 2 2 2" xfId="12863"/>
    <cellStyle name="Normal 4 4 6 2 2 2 2" xfId="29159"/>
    <cellStyle name="Normal 4 4 6 2 2 3" xfId="21013"/>
    <cellStyle name="Normal 4 4 6 2 3" xfId="7471"/>
    <cellStyle name="Normal 4 4 6 2 3 2" xfId="15617"/>
    <cellStyle name="Normal 4 4 6 2 3 2 2" xfId="31913"/>
    <cellStyle name="Normal 4 4 6 2 3 3" xfId="23767"/>
    <cellStyle name="Normal 4 4 6 2 4" xfId="10318"/>
    <cellStyle name="Normal 4 4 6 2 4 2" xfId="26614"/>
    <cellStyle name="Normal 4 4 6 2 5" xfId="18468"/>
    <cellStyle name="Normal 4 4 6 3" xfId="3499"/>
    <cellStyle name="Normal 4 4 6 3 2" xfId="11645"/>
    <cellStyle name="Normal 4 4 6 3 2 2" xfId="27941"/>
    <cellStyle name="Normal 4 4 6 3 3" xfId="19795"/>
    <cellStyle name="Normal 4 4 6 4" xfId="6061"/>
    <cellStyle name="Normal 4 4 6 4 2" xfId="14207"/>
    <cellStyle name="Normal 4 4 6 4 2 2" xfId="30503"/>
    <cellStyle name="Normal 4 4 6 4 3" xfId="22357"/>
    <cellStyle name="Normal 4 4 6 5" xfId="8908"/>
    <cellStyle name="Normal 4 4 6 5 2" xfId="25204"/>
    <cellStyle name="Normal 4 4 6 6" xfId="17058"/>
    <cellStyle name="Normal 4 4 7" xfId="1467"/>
    <cellStyle name="Normal 4 4 7 2" xfId="4108"/>
    <cellStyle name="Normal 4 4 7 2 2" xfId="12254"/>
    <cellStyle name="Normal 4 4 7 2 2 2" xfId="28550"/>
    <cellStyle name="Normal 4 4 7 2 3" xfId="20404"/>
    <cellStyle name="Normal 4 4 7 3" xfId="6766"/>
    <cellStyle name="Normal 4 4 7 3 2" xfId="14912"/>
    <cellStyle name="Normal 4 4 7 3 2 2" xfId="31208"/>
    <cellStyle name="Normal 4 4 7 3 3" xfId="23062"/>
    <cellStyle name="Normal 4 4 7 4" xfId="9613"/>
    <cellStyle name="Normal 4 4 7 4 2" xfId="25909"/>
    <cellStyle name="Normal 4 4 7 5" xfId="17763"/>
    <cellStyle name="Normal 4 4 8" xfId="2890"/>
    <cellStyle name="Normal 4 4 8 2" xfId="11036"/>
    <cellStyle name="Normal 4 4 8 2 2" xfId="27332"/>
    <cellStyle name="Normal 4 4 8 3" xfId="19186"/>
    <cellStyle name="Normal 4 4 9" xfId="5356"/>
    <cellStyle name="Normal 4 4 9 2" xfId="13502"/>
    <cellStyle name="Normal 4 4 9 2 2" xfId="29798"/>
    <cellStyle name="Normal 4 4 9 3" xfId="21652"/>
    <cellStyle name="Normal 4 5" xfId="102"/>
    <cellStyle name="Normal 4 5 2" xfId="446"/>
    <cellStyle name="Normal 4 5 2 2" xfId="1152"/>
    <cellStyle name="Normal 4 5 2 2 2" xfId="2562"/>
    <cellStyle name="Normal 4 5 2 2 2 2" xfId="5051"/>
    <cellStyle name="Normal 4 5 2 2 2 2 2" xfId="13197"/>
    <cellStyle name="Normal 4 5 2 2 2 2 2 2" xfId="29493"/>
    <cellStyle name="Normal 4 5 2 2 2 2 3" xfId="21347"/>
    <cellStyle name="Normal 4 5 2 2 2 3" xfId="7861"/>
    <cellStyle name="Normal 4 5 2 2 2 3 2" xfId="16007"/>
    <cellStyle name="Normal 4 5 2 2 2 3 2 2" xfId="32303"/>
    <cellStyle name="Normal 4 5 2 2 2 3 3" xfId="24157"/>
    <cellStyle name="Normal 4 5 2 2 2 4" xfId="10708"/>
    <cellStyle name="Normal 4 5 2 2 2 4 2" xfId="27004"/>
    <cellStyle name="Normal 4 5 2 2 2 5" xfId="18858"/>
    <cellStyle name="Normal 4 5 2 2 3" xfId="3833"/>
    <cellStyle name="Normal 4 5 2 2 3 2" xfId="11979"/>
    <cellStyle name="Normal 4 5 2 2 3 2 2" xfId="28275"/>
    <cellStyle name="Normal 4 5 2 2 3 3" xfId="20129"/>
    <cellStyle name="Normal 4 5 2 2 4" xfId="6451"/>
    <cellStyle name="Normal 4 5 2 2 4 2" xfId="14597"/>
    <cellStyle name="Normal 4 5 2 2 4 2 2" xfId="30893"/>
    <cellStyle name="Normal 4 5 2 2 4 3" xfId="22747"/>
    <cellStyle name="Normal 4 5 2 2 5" xfId="9298"/>
    <cellStyle name="Normal 4 5 2 2 5 2" xfId="25594"/>
    <cellStyle name="Normal 4 5 2 2 6" xfId="17448"/>
    <cellStyle name="Normal 4 5 2 3" xfId="1857"/>
    <cellStyle name="Normal 4 5 2 3 2" xfId="4442"/>
    <cellStyle name="Normal 4 5 2 3 2 2" xfId="12588"/>
    <cellStyle name="Normal 4 5 2 3 2 2 2" xfId="28884"/>
    <cellStyle name="Normal 4 5 2 3 2 3" xfId="20738"/>
    <cellStyle name="Normal 4 5 2 3 3" xfId="7156"/>
    <cellStyle name="Normal 4 5 2 3 3 2" xfId="15302"/>
    <cellStyle name="Normal 4 5 2 3 3 2 2" xfId="31598"/>
    <cellStyle name="Normal 4 5 2 3 3 3" xfId="23452"/>
    <cellStyle name="Normal 4 5 2 3 4" xfId="10003"/>
    <cellStyle name="Normal 4 5 2 3 4 2" xfId="26299"/>
    <cellStyle name="Normal 4 5 2 3 5" xfId="18153"/>
    <cellStyle name="Normal 4 5 2 4" xfId="3224"/>
    <cellStyle name="Normal 4 5 2 4 2" xfId="11370"/>
    <cellStyle name="Normal 4 5 2 4 2 2" xfId="27666"/>
    <cellStyle name="Normal 4 5 2 4 3" xfId="19520"/>
    <cellStyle name="Normal 4 5 2 5" xfId="5746"/>
    <cellStyle name="Normal 4 5 2 5 2" xfId="13892"/>
    <cellStyle name="Normal 4 5 2 5 2 2" xfId="30188"/>
    <cellStyle name="Normal 4 5 2 5 3" xfId="22042"/>
    <cellStyle name="Normal 4 5 2 6" xfId="8593"/>
    <cellStyle name="Normal 4 5 2 6 2" xfId="24889"/>
    <cellStyle name="Normal 4 5 2 7" xfId="16743"/>
    <cellStyle name="Normal 4 5 3" xfId="808"/>
    <cellStyle name="Normal 4 5 3 2" xfId="2218"/>
    <cellStyle name="Normal 4 5 3 2 2" xfId="4755"/>
    <cellStyle name="Normal 4 5 3 2 2 2" xfId="12901"/>
    <cellStyle name="Normal 4 5 3 2 2 2 2" xfId="29197"/>
    <cellStyle name="Normal 4 5 3 2 2 3" xfId="21051"/>
    <cellStyle name="Normal 4 5 3 2 3" xfId="7517"/>
    <cellStyle name="Normal 4 5 3 2 3 2" xfId="15663"/>
    <cellStyle name="Normal 4 5 3 2 3 2 2" xfId="31959"/>
    <cellStyle name="Normal 4 5 3 2 3 3" xfId="23813"/>
    <cellStyle name="Normal 4 5 3 2 4" xfId="10364"/>
    <cellStyle name="Normal 4 5 3 2 4 2" xfId="26660"/>
    <cellStyle name="Normal 4 5 3 2 5" xfId="18514"/>
    <cellStyle name="Normal 4 5 3 3" xfId="3537"/>
    <cellStyle name="Normal 4 5 3 3 2" xfId="11683"/>
    <cellStyle name="Normal 4 5 3 3 2 2" xfId="27979"/>
    <cellStyle name="Normal 4 5 3 3 3" xfId="19833"/>
    <cellStyle name="Normal 4 5 3 4" xfId="6107"/>
    <cellStyle name="Normal 4 5 3 4 2" xfId="14253"/>
    <cellStyle name="Normal 4 5 3 4 2 2" xfId="30549"/>
    <cellStyle name="Normal 4 5 3 4 3" xfId="22403"/>
    <cellStyle name="Normal 4 5 3 5" xfId="8954"/>
    <cellStyle name="Normal 4 5 3 5 2" xfId="25250"/>
    <cellStyle name="Normal 4 5 3 6" xfId="17104"/>
    <cellStyle name="Normal 4 5 4" xfId="1513"/>
    <cellStyle name="Normal 4 5 4 2" xfId="4146"/>
    <cellStyle name="Normal 4 5 4 2 2" xfId="12292"/>
    <cellStyle name="Normal 4 5 4 2 2 2" xfId="28588"/>
    <cellStyle name="Normal 4 5 4 2 3" xfId="20442"/>
    <cellStyle name="Normal 4 5 4 3" xfId="6812"/>
    <cellStyle name="Normal 4 5 4 3 2" xfId="14958"/>
    <cellStyle name="Normal 4 5 4 3 2 2" xfId="31254"/>
    <cellStyle name="Normal 4 5 4 3 3" xfId="23108"/>
    <cellStyle name="Normal 4 5 4 4" xfId="9659"/>
    <cellStyle name="Normal 4 5 4 4 2" xfId="25955"/>
    <cellStyle name="Normal 4 5 4 5" xfId="17809"/>
    <cellStyle name="Normal 4 5 5" xfId="2928"/>
    <cellStyle name="Normal 4 5 5 2" xfId="11074"/>
    <cellStyle name="Normal 4 5 5 2 2" xfId="27370"/>
    <cellStyle name="Normal 4 5 5 3" xfId="19224"/>
    <cellStyle name="Normal 4 5 6" xfId="5402"/>
    <cellStyle name="Normal 4 5 6 2" xfId="13548"/>
    <cellStyle name="Normal 4 5 6 2 2" xfId="29844"/>
    <cellStyle name="Normal 4 5 6 3" xfId="21698"/>
    <cellStyle name="Normal 4 5 7" xfId="8249"/>
    <cellStyle name="Normal 4 5 7 2" xfId="24545"/>
    <cellStyle name="Normal 4 5 8" xfId="16399"/>
    <cellStyle name="Normal 4 6" xfId="191"/>
    <cellStyle name="Normal 4 6 2" xfId="535"/>
    <cellStyle name="Normal 4 6 2 2" xfId="1241"/>
    <cellStyle name="Normal 4 6 2 2 2" xfId="2651"/>
    <cellStyle name="Normal 4 6 2 2 2 2" xfId="5125"/>
    <cellStyle name="Normal 4 6 2 2 2 2 2" xfId="13271"/>
    <cellStyle name="Normal 4 6 2 2 2 2 2 2" xfId="29567"/>
    <cellStyle name="Normal 4 6 2 2 2 2 3" xfId="21421"/>
    <cellStyle name="Normal 4 6 2 2 2 3" xfId="7950"/>
    <cellStyle name="Normal 4 6 2 2 2 3 2" xfId="16096"/>
    <cellStyle name="Normal 4 6 2 2 2 3 2 2" xfId="32392"/>
    <cellStyle name="Normal 4 6 2 2 2 3 3" xfId="24246"/>
    <cellStyle name="Normal 4 6 2 2 2 4" xfId="10797"/>
    <cellStyle name="Normal 4 6 2 2 2 4 2" xfId="27093"/>
    <cellStyle name="Normal 4 6 2 2 2 5" xfId="18947"/>
    <cellStyle name="Normal 4 6 2 2 3" xfId="3907"/>
    <cellStyle name="Normal 4 6 2 2 3 2" xfId="12053"/>
    <cellStyle name="Normal 4 6 2 2 3 2 2" xfId="28349"/>
    <cellStyle name="Normal 4 6 2 2 3 3" xfId="20203"/>
    <cellStyle name="Normal 4 6 2 2 4" xfId="6540"/>
    <cellStyle name="Normal 4 6 2 2 4 2" xfId="14686"/>
    <cellStyle name="Normal 4 6 2 2 4 2 2" xfId="30982"/>
    <cellStyle name="Normal 4 6 2 2 4 3" xfId="22836"/>
    <cellStyle name="Normal 4 6 2 2 5" xfId="9387"/>
    <cellStyle name="Normal 4 6 2 2 5 2" xfId="25683"/>
    <cellStyle name="Normal 4 6 2 2 6" xfId="17537"/>
    <cellStyle name="Normal 4 6 2 3" xfId="1946"/>
    <cellStyle name="Normal 4 6 2 3 2" xfId="4516"/>
    <cellStyle name="Normal 4 6 2 3 2 2" xfId="12662"/>
    <cellStyle name="Normal 4 6 2 3 2 2 2" xfId="28958"/>
    <cellStyle name="Normal 4 6 2 3 2 3" xfId="20812"/>
    <cellStyle name="Normal 4 6 2 3 3" xfId="7245"/>
    <cellStyle name="Normal 4 6 2 3 3 2" xfId="15391"/>
    <cellStyle name="Normal 4 6 2 3 3 2 2" xfId="31687"/>
    <cellStyle name="Normal 4 6 2 3 3 3" xfId="23541"/>
    <cellStyle name="Normal 4 6 2 3 4" xfId="10092"/>
    <cellStyle name="Normal 4 6 2 3 4 2" xfId="26388"/>
    <cellStyle name="Normal 4 6 2 3 5" xfId="18242"/>
    <cellStyle name="Normal 4 6 2 4" xfId="3298"/>
    <cellStyle name="Normal 4 6 2 4 2" xfId="11444"/>
    <cellStyle name="Normal 4 6 2 4 2 2" xfId="27740"/>
    <cellStyle name="Normal 4 6 2 4 3" xfId="19594"/>
    <cellStyle name="Normal 4 6 2 5" xfId="5835"/>
    <cellStyle name="Normal 4 6 2 5 2" xfId="13981"/>
    <cellStyle name="Normal 4 6 2 5 2 2" xfId="30277"/>
    <cellStyle name="Normal 4 6 2 5 3" xfId="22131"/>
    <cellStyle name="Normal 4 6 2 6" xfId="8682"/>
    <cellStyle name="Normal 4 6 2 6 2" xfId="24978"/>
    <cellStyle name="Normal 4 6 2 7" xfId="16832"/>
    <cellStyle name="Normal 4 6 3" xfId="897"/>
    <cellStyle name="Normal 4 6 3 2" xfId="2307"/>
    <cellStyle name="Normal 4 6 3 2 2" xfId="4829"/>
    <cellStyle name="Normal 4 6 3 2 2 2" xfId="12975"/>
    <cellStyle name="Normal 4 6 3 2 2 2 2" xfId="29271"/>
    <cellStyle name="Normal 4 6 3 2 2 3" xfId="21125"/>
    <cellStyle name="Normal 4 6 3 2 3" xfId="7606"/>
    <cellStyle name="Normal 4 6 3 2 3 2" xfId="15752"/>
    <cellStyle name="Normal 4 6 3 2 3 2 2" xfId="32048"/>
    <cellStyle name="Normal 4 6 3 2 3 3" xfId="23902"/>
    <cellStyle name="Normal 4 6 3 2 4" xfId="10453"/>
    <cellStyle name="Normal 4 6 3 2 4 2" xfId="26749"/>
    <cellStyle name="Normal 4 6 3 2 5" xfId="18603"/>
    <cellStyle name="Normal 4 6 3 3" xfId="3611"/>
    <cellStyle name="Normal 4 6 3 3 2" xfId="11757"/>
    <cellStyle name="Normal 4 6 3 3 2 2" xfId="28053"/>
    <cellStyle name="Normal 4 6 3 3 3" xfId="19907"/>
    <cellStyle name="Normal 4 6 3 4" xfId="6196"/>
    <cellStyle name="Normal 4 6 3 4 2" xfId="14342"/>
    <cellStyle name="Normal 4 6 3 4 2 2" xfId="30638"/>
    <cellStyle name="Normal 4 6 3 4 3" xfId="22492"/>
    <cellStyle name="Normal 4 6 3 5" xfId="9043"/>
    <cellStyle name="Normal 4 6 3 5 2" xfId="25339"/>
    <cellStyle name="Normal 4 6 3 6" xfId="17193"/>
    <cellStyle name="Normal 4 6 4" xfId="1602"/>
    <cellStyle name="Normal 4 6 4 2" xfId="4220"/>
    <cellStyle name="Normal 4 6 4 2 2" xfId="12366"/>
    <cellStyle name="Normal 4 6 4 2 2 2" xfId="28662"/>
    <cellStyle name="Normal 4 6 4 2 3" xfId="20516"/>
    <cellStyle name="Normal 4 6 4 3" xfId="6901"/>
    <cellStyle name="Normal 4 6 4 3 2" xfId="15047"/>
    <cellStyle name="Normal 4 6 4 3 2 2" xfId="31343"/>
    <cellStyle name="Normal 4 6 4 3 3" xfId="23197"/>
    <cellStyle name="Normal 4 6 4 4" xfId="9748"/>
    <cellStyle name="Normal 4 6 4 4 2" xfId="26044"/>
    <cellStyle name="Normal 4 6 4 5" xfId="17898"/>
    <cellStyle name="Normal 4 6 5" xfId="3002"/>
    <cellStyle name="Normal 4 6 5 2" xfId="11148"/>
    <cellStyle name="Normal 4 6 5 2 2" xfId="27444"/>
    <cellStyle name="Normal 4 6 5 3" xfId="19298"/>
    <cellStyle name="Normal 4 6 6" xfId="5491"/>
    <cellStyle name="Normal 4 6 6 2" xfId="13637"/>
    <cellStyle name="Normal 4 6 6 2 2" xfId="29933"/>
    <cellStyle name="Normal 4 6 6 3" xfId="21787"/>
    <cellStyle name="Normal 4 6 7" xfId="8338"/>
    <cellStyle name="Normal 4 6 7 2" xfId="24634"/>
    <cellStyle name="Normal 4 6 8" xfId="16488"/>
    <cellStyle name="Normal 4 7" xfId="266"/>
    <cellStyle name="Normal 4 7 2" xfId="610"/>
    <cellStyle name="Normal 4 7 2 2" xfId="1316"/>
    <cellStyle name="Normal 4 7 2 2 2" xfId="2726"/>
    <cellStyle name="Normal 4 7 2 2 2 2" xfId="5199"/>
    <cellStyle name="Normal 4 7 2 2 2 2 2" xfId="13345"/>
    <cellStyle name="Normal 4 7 2 2 2 2 2 2" xfId="29641"/>
    <cellStyle name="Normal 4 7 2 2 2 2 3" xfId="21495"/>
    <cellStyle name="Normal 4 7 2 2 2 3" xfId="8025"/>
    <cellStyle name="Normal 4 7 2 2 2 3 2" xfId="16171"/>
    <cellStyle name="Normal 4 7 2 2 2 3 2 2" xfId="32467"/>
    <cellStyle name="Normal 4 7 2 2 2 3 3" xfId="24321"/>
    <cellStyle name="Normal 4 7 2 2 2 4" xfId="10872"/>
    <cellStyle name="Normal 4 7 2 2 2 4 2" xfId="27168"/>
    <cellStyle name="Normal 4 7 2 2 2 5" xfId="19022"/>
    <cellStyle name="Normal 4 7 2 2 3" xfId="3981"/>
    <cellStyle name="Normal 4 7 2 2 3 2" xfId="12127"/>
    <cellStyle name="Normal 4 7 2 2 3 2 2" xfId="28423"/>
    <cellStyle name="Normal 4 7 2 2 3 3" xfId="20277"/>
    <cellStyle name="Normal 4 7 2 2 4" xfId="6615"/>
    <cellStyle name="Normal 4 7 2 2 4 2" xfId="14761"/>
    <cellStyle name="Normal 4 7 2 2 4 2 2" xfId="31057"/>
    <cellStyle name="Normal 4 7 2 2 4 3" xfId="22911"/>
    <cellStyle name="Normal 4 7 2 2 5" xfId="9462"/>
    <cellStyle name="Normal 4 7 2 2 5 2" xfId="25758"/>
    <cellStyle name="Normal 4 7 2 2 6" xfId="17612"/>
    <cellStyle name="Normal 4 7 2 3" xfId="2021"/>
    <cellStyle name="Normal 4 7 2 3 2" xfId="4590"/>
    <cellStyle name="Normal 4 7 2 3 2 2" xfId="12736"/>
    <cellStyle name="Normal 4 7 2 3 2 2 2" xfId="29032"/>
    <cellStyle name="Normal 4 7 2 3 2 3" xfId="20886"/>
    <cellStyle name="Normal 4 7 2 3 3" xfId="7320"/>
    <cellStyle name="Normal 4 7 2 3 3 2" xfId="15466"/>
    <cellStyle name="Normal 4 7 2 3 3 2 2" xfId="31762"/>
    <cellStyle name="Normal 4 7 2 3 3 3" xfId="23616"/>
    <cellStyle name="Normal 4 7 2 3 4" xfId="10167"/>
    <cellStyle name="Normal 4 7 2 3 4 2" xfId="26463"/>
    <cellStyle name="Normal 4 7 2 3 5" xfId="18317"/>
    <cellStyle name="Normal 4 7 2 4" xfId="3372"/>
    <cellStyle name="Normal 4 7 2 4 2" xfId="11518"/>
    <cellStyle name="Normal 4 7 2 4 2 2" xfId="27814"/>
    <cellStyle name="Normal 4 7 2 4 3" xfId="19668"/>
    <cellStyle name="Normal 4 7 2 5" xfId="5910"/>
    <cellStyle name="Normal 4 7 2 5 2" xfId="14056"/>
    <cellStyle name="Normal 4 7 2 5 2 2" xfId="30352"/>
    <cellStyle name="Normal 4 7 2 5 3" xfId="22206"/>
    <cellStyle name="Normal 4 7 2 6" xfId="8757"/>
    <cellStyle name="Normal 4 7 2 6 2" xfId="25053"/>
    <cellStyle name="Normal 4 7 2 7" xfId="16907"/>
    <cellStyle name="Normal 4 7 3" xfId="972"/>
    <cellStyle name="Normal 4 7 3 2" xfId="2382"/>
    <cellStyle name="Normal 4 7 3 2 2" xfId="4903"/>
    <cellStyle name="Normal 4 7 3 2 2 2" xfId="13049"/>
    <cellStyle name="Normal 4 7 3 2 2 2 2" xfId="29345"/>
    <cellStyle name="Normal 4 7 3 2 2 3" xfId="21199"/>
    <cellStyle name="Normal 4 7 3 2 3" xfId="7681"/>
    <cellStyle name="Normal 4 7 3 2 3 2" xfId="15827"/>
    <cellStyle name="Normal 4 7 3 2 3 2 2" xfId="32123"/>
    <cellStyle name="Normal 4 7 3 2 3 3" xfId="23977"/>
    <cellStyle name="Normal 4 7 3 2 4" xfId="10528"/>
    <cellStyle name="Normal 4 7 3 2 4 2" xfId="26824"/>
    <cellStyle name="Normal 4 7 3 2 5" xfId="18678"/>
    <cellStyle name="Normal 4 7 3 3" xfId="3685"/>
    <cellStyle name="Normal 4 7 3 3 2" xfId="11831"/>
    <cellStyle name="Normal 4 7 3 3 2 2" xfId="28127"/>
    <cellStyle name="Normal 4 7 3 3 3" xfId="19981"/>
    <cellStyle name="Normal 4 7 3 4" xfId="6271"/>
    <cellStyle name="Normal 4 7 3 4 2" xfId="14417"/>
    <cellStyle name="Normal 4 7 3 4 2 2" xfId="30713"/>
    <cellStyle name="Normal 4 7 3 4 3" xfId="22567"/>
    <cellStyle name="Normal 4 7 3 5" xfId="9118"/>
    <cellStyle name="Normal 4 7 3 5 2" xfId="25414"/>
    <cellStyle name="Normal 4 7 3 6" xfId="17268"/>
    <cellStyle name="Normal 4 7 4" xfId="1677"/>
    <cellStyle name="Normal 4 7 4 2" xfId="4294"/>
    <cellStyle name="Normal 4 7 4 2 2" xfId="12440"/>
    <cellStyle name="Normal 4 7 4 2 2 2" xfId="28736"/>
    <cellStyle name="Normal 4 7 4 2 3" xfId="20590"/>
    <cellStyle name="Normal 4 7 4 3" xfId="6976"/>
    <cellStyle name="Normal 4 7 4 3 2" xfId="15122"/>
    <cellStyle name="Normal 4 7 4 3 2 2" xfId="31418"/>
    <cellStyle name="Normal 4 7 4 3 3" xfId="23272"/>
    <cellStyle name="Normal 4 7 4 4" xfId="9823"/>
    <cellStyle name="Normal 4 7 4 4 2" xfId="26119"/>
    <cellStyle name="Normal 4 7 4 5" xfId="17973"/>
    <cellStyle name="Normal 4 7 5" xfId="3076"/>
    <cellStyle name="Normal 4 7 5 2" xfId="11222"/>
    <cellStyle name="Normal 4 7 5 2 2" xfId="27518"/>
    <cellStyle name="Normal 4 7 5 3" xfId="19372"/>
    <cellStyle name="Normal 4 7 6" xfId="5566"/>
    <cellStyle name="Normal 4 7 6 2" xfId="13712"/>
    <cellStyle name="Normal 4 7 6 2 2" xfId="30008"/>
    <cellStyle name="Normal 4 7 6 3" xfId="21862"/>
    <cellStyle name="Normal 4 7 7" xfId="8413"/>
    <cellStyle name="Normal 4 7 7 2" xfId="24709"/>
    <cellStyle name="Normal 4 7 8" xfId="16563"/>
    <cellStyle name="Normal 4 8" xfId="356"/>
    <cellStyle name="Normal 4 8 2" xfId="1062"/>
    <cellStyle name="Normal 4 8 2 2" xfId="2472"/>
    <cellStyle name="Normal 4 8 2 2 2" xfId="4977"/>
    <cellStyle name="Normal 4 8 2 2 2 2" xfId="13123"/>
    <cellStyle name="Normal 4 8 2 2 2 2 2" xfId="29419"/>
    <cellStyle name="Normal 4 8 2 2 2 3" xfId="21273"/>
    <cellStyle name="Normal 4 8 2 2 3" xfId="7771"/>
    <cellStyle name="Normal 4 8 2 2 3 2" xfId="15917"/>
    <cellStyle name="Normal 4 8 2 2 3 2 2" xfId="32213"/>
    <cellStyle name="Normal 4 8 2 2 3 3" xfId="24067"/>
    <cellStyle name="Normal 4 8 2 2 4" xfId="10618"/>
    <cellStyle name="Normal 4 8 2 2 4 2" xfId="26914"/>
    <cellStyle name="Normal 4 8 2 2 5" xfId="18768"/>
    <cellStyle name="Normal 4 8 2 3" xfId="3759"/>
    <cellStyle name="Normal 4 8 2 3 2" xfId="11905"/>
    <cellStyle name="Normal 4 8 2 3 2 2" xfId="28201"/>
    <cellStyle name="Normal 4 8 2 3 3" xfId="20055"/>
    <cellStyle name="Normal 4 8 2 4" xfId="6361"/>
    <cellStyle name="Normal 4 8 2 4 2" xfId="14507"/>
    <cellStyle name="Normal 4 8 2 4 2 2" xfId="30803"/>
    <cellStyle name="Normal 4 8 2 4 3" xfId="22657"/>
    <cellStyle name="Normal 4 8 2 5" xfId="9208"/>
    <cellStyle name="Normal 4 8 2 5 2" xfId="25504"/>
    <cellStyle name="Normal 4 8 2 6" xfId="17358"/>
    <cellStyle name="Normal 4 8 3" xfId="1767"/>
    <cellStyle name="Normal 4 8 3 2" xfId="4368"/>
    <cellStyle name="Normal 4 8 3 2 2" xfId="12514"/>
    <cellStyle name="Normal 4 8 3 2 2 2" xfId="28810"/>
    <cellStyle name="Normal 4 8 3 2 3" xfId="20664"/>
    <cellStyle name="Normal 4 8 3 3" xfId="7066"/>
    <cellStyle name="Normal 4 8 3 3 2" xfId="15212"/>
    <cellStyle name="Normal 4 8 3 3 2 2" xfId="31508"/>
    <cellStyle name="Normal 4 8 3 3 3" xfId="23362"/>
    <cellStyle name="Normal 4 8 3 4" xfId="9913"/>
    <cellStyle name="Normal 4 8 3 4 2" xfId="26209"/>
    <cellStyle name="Normal 4 8 3 5" xfId="18063"/>
    <cellStyle name="Normal 4 8 4" xfId="3150"/>
    <cellStyle name="Normal 4 8 4 2" xfId="11296"/>
    <cellStyle name="Normal 4 8 4 2 2" xfId="27592"/>
    <cellStyle name="Normal 4 8 4 3" xfId="19446"/>
    <cellStyle name="Normal 4 8 5" xfId="5656"/>
    <cellStyle name="Normal 4 8 5 2" xfId="13802"/>
    <cellStyle name="Normal 4 8 5 2 2" xfId="30098"/>
    <cellStyle name="Normal 4 8 5 3" xfId="21952"/>
    <cellStyle name="Normal 4 8 6" xfId="8503"/>
    <cellStyle name="Normal 4 8 6 2" xfId="24799"/>
    <cellStyle name="Normal 4 8 7" xfId="16653"/>
    <cellStyle name="Normal 4 9" xfId="718"/>
    <cellStyle name="Normal 4 9 2" xfId="2128"/>
    <cellStyle name="Normal 4 9 2 2" xfId="4681"/>
    <cellStyle name="Normal 4 9 2 2 2" xfId="12827"/>
    <cellStyle name="Normal 4 9 2 2 2 2" xfId="29123"/>
    <cellStyle name="Normal 4 9 2 2 3" xfId="20977"/>
    <cellStyle name="Normal 4 9 2 3" xfId="7427"/>
    <cellStyle name="Normal 4 9 2 3 2" xfId="15573"/>
    <cellStyle name="Normal 4 9 2 3 2 2" xfId="31869"/>
    <cellStyle name="Normal 4 9 2 3 3" xfId="23723"/>
    <cellStyle name="Normal 4 9 2 4" xfId="10274"/>
    <cellStyle name="Normal 4 9 2 4 2" xfId="26570"/>
    <cellStyle name="Normal 4 9 2 5" xfId="18424"/>
    <cellStyle name="Normal 4 9 3" xfId="3463"/>
    <cellStyle name="Normal 4 9 3 2" xfId="11609"/>
    <cellStyle name="Normal 4 9 3 2 2" xfId="27905"/>
    <cellStyle name="Normal 4 9 3 3" xfId="19759"/>
    <cellStyle name="Normal 4 9 4" xfId="6017"/>
    <cellStyle name="Normal 4 9 4 2" xfId="14163"/>
    <cellStyle name="Normal 4 9 4 2 2" xfId="30459"/>
    <cellStyle name="Normal 4 9 4 3" xfId="22313"/>
    <cellStyle name="Normal 4 9 5" xfId="8864"/>
    <cellStyle name="Normal 4 9 5 2" xfId="25160"/>
    <cellStyle name="Normal 4 9 6" xfId="17014"/>
    <cellStyle name="Normal 5" xfId="8153"/>
    <cellStyle name="Normal 5 2" xfId="16299"/>
    <cellStyle name="Normal 5 2 2" xfId="32595"/>
    <cellStyle name="Normal 5 3" xfId="24449"/>
    <cellStyle name="Normal 6" xfId="32605"/>
    <cellStyle name="Normal 7" xfId="32607"/>
    <cellStyle name="Título 3 2" xfId="3"/>
    <cellStyle name="Título 3 3" xfId="6"/>
  </cellStyles>
  <dxfs count="65">
    <dxf>
      <fill>
        <patternFill patternType="none">
          <fgColor indexed="64"/>
          <bgColor auto="1"/>
        </patternFill>
      </fill>
    </dxf>
    <dxf>
      <font>
        <b val="0"/>
        <i val="0"/>
        <strike val="0"/>
        <condense val="0"/>
        <extend val="0"/>
        <outline val="0"/>
        <shadow val="0"/>
        <u val="none"/>
        <vertAlign val="baseline"/>
        <sz val="10"/>
        <color theme="1"/>
        <name val="Arial"/>
        <scheme val="none"/>
      </font>
      <numFmt numFmtId="30" formatCode="@"/>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0"/>
        <color theme="1"/>
        <name val="Arial"/>
        <scheme val="none"/>
      </font>
      <numFmt numFmtId="30" formatCode="@"/>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u/>
        <sz val="10"/>
        <color theme="10"/>
        <name val="Arial"/>
      </font>
      <numFmt numFmtId="164" formatCode="dddd"/>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scheme val="none"/>
      </font>
      <numFmt numFmtId="164" formatCode="dddd"/>
      <fill>
        <patternFill patternType="none">
          <fgColor indexed="64"/>
          <bgColor auto="1"/>
        </patternFill>
      </fill>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scheme val="none"/>
      </font>
      <numFmt numFmtId="164" formatCode="dddd"/>
      <fill>
        <patternFill patternType="none">
          <fgColor indexed="64"/>
          <bgColor auto="1"/>
        </patternFill>
      </fill>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scheme val="none"/>
      </font>
      <numFmt numFmtId="164" formatCode="dddd"/>
      <fill>
        <patternFill patternType="none">
          <fgColor indexed="64"/>
          <bgColor auto="1"/>
        </patternFill>
      </fill>
      <alignment horizontal="justify"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i val="0"/>
        <strike val="0"/>
        <condense val="0"/>
        <extend val="0"/>
        <outline val="0"/>
        <shadow val="0"/>
        <u val="none"/>
        <vertAlign val="baseline"/>
        <sz val="10"/>
        <color auto="1"/>
        <name val="Arial"/>
        <scheme val="none"/>
      </font>
      <numFmt numFmtId="1" formatCode="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i val="0"/>
        <strike val="0"/>
        <condense val="0"/>
        <extend val="0"/>
        <outline val="0"/>
        <shadow val="0"/>
        <u val="none"/>
        <vertAlign val="baseline"/>
        <sz val="10"/>
        <color rgb="FF00B050"/>
        <name val="Arial"/>
        <scheme val="none"/>
      </font>
      <numFmt numFmtId="164" formatCode="dddd"/>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i val="0"/>
        <strike val="0"/>
        <condense val="0"/>
        <extend val="0"/>
        <outline val="0"/>
        <shadow val="0"/>
        <u val="none"/>
        <vertAlign val="baseline"/>
        <sz val="10"/>
        <color auto="1"/>
        <name val="Arial"/>
        <scheme val="none"/>
      </font>
      <numFmt numFmtId="164" formatCode="dddd"/>
      <fill>
        <patternFill patternType="none">
          <fgColor indexed="64"/>
          <bgColor auto="1"/>
        </patternFill>
      </fil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i val="0"/>
        <strike val="0"/>
        <condense val="0"/>
        <extend val="0"/>
        <outline val="0"/>
        <shadow val="0"/>
        <u val="none"/>
        <vertAlign val="baseline"/>
        <sz val="10"/>
        <color theme="1"/>
        <name val="Arial"/>
        <scheme val="none"/>
      </font>
      <numFmt numFmtId="164" formatCode="dddd"/>
      <fill>
        <patternFill patternType="none">
          <fgColor indexed="64"/>
          <bgColor auto="1"/>
        </patternFill>
      </fill>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scheme val="none"/>
      </font>
      <numFmt numFmtId="19" formatCode="d/mm/yyyy"/>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u/>
        <sz val="10"/>
        <color rgb="FF0070C0"/>
        <name val="Arial"/>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scheme val="none"/>
      </font>
      <numFmt numFmtId="1" formatCode="0"/>
      <fill>
        <patternFill patternType="none">
          <fgColor indexed="64"/>
          <bgColor auto="1"/>
        </patternFill>
      </fill>
      <alignment horizontal="center" vertical="center" textRotation="0" wrapText="0" indent="0" justifyLastLine="0" shrinkToFit="0" readingOrder="0"/>
      <border diagonalUp="0" diagonalDown="0" outline="0">
        <left/>
        <right style="thin">
          <color indexed="64"/>
        </right>
        <top style="thin">
          <color indexed="64"/>
        </top>
        <bottom/>
      </border>
      <protection locked="0" hidden="0"/>
    </dxf>
    <dxf>
      <font>
        <b val="0"/>
        <i val="0"/>
        <strike val="0"/>
        <condense val="0"/>
        <extend val="0"/>
        <outline val="0"/>
        <shadow val="0"/>
        <u val="none"/>
        <vertAlign val="baseline"/>
        <sz val="10"/>
        <color theme="1"/>
        <name val="Arial"/>
        <scheme val="none"/>
      </font>
      <numFmt numFmtId="30" formatCode="@"/>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0"/>
        <color theme="1"/>
        <name val="Arial"/>
        <scheme val="none"/>
      </font>
      <numFmt numFmtId="30" formatCode="@"/>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0"/>
        <color auto="1"/>
        <name val="Arial"/>
        <scheme val="none"/>
      </font>
      <numFmt numFmtId="164" formatCode="dddd"/>
      <fill>
        <patternFill patternType="none">
          <fgColor indexed="64"/>
          <bgColor auto="1"/>
        </patternFill>
      </fill>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0"/>
        <color auto="1"/>
        <name val="Arial"/>
        <scheme val="none"/>
      </font>
      <numFmt numFmtId="164" formatCode="dddd"/>
      <fill>
        <patternFill patternType="none">
          <fgColor indexed="64"/>
          <bgColor indexed="65"/>
        </patternFill>
      </fill>
      <alignment horizontal="justify"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0"/>
        <color rgb="FFFF0000"/>
        <name val="Arial"/>
        <scheme val="none"/>
      </font>
      <numFmt numFmtId="164" formatCode="dddd"/>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0"/>
        <color auto="1"/>
        <name val="Arial"/>
        <scheme val="none"/>
      </font>
      <numFmt numFmtId="164" formatCode="dddd"/>
      <fill>
        <patternFill patternType="none">
          <fgColor indexed="64"/>
          <bgColor indexed="65"/>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0"/>
        <color theme="1"/>
        <name val="Arial"/>
        <scheme val="none"/>
      </font>
      <numFmt numFmtId="164" formatCode="dddd"/>
      <fill>
        <patternFill patternType="none">
          <fgColor indexed="64"/>
          <bgColor auto="1"/>
        </patternFill>
      </fill>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scheme val="none"/>
      </font>
      <numFmt numFmtId="19" formatCode="d/mm/yyyy"/>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scheme val="none"/>
      </font>
      <numFmt numFmtId="1" formatCode="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theme="0"/>
        </right>
        <top style="thin">
          <color indexed="64"/>
        </top>
        <bottom style="thin">
          <color indexed="64"/>
        </bottom>
      </border>
    </dxf>
    <dxf>
      <border outline="0">
        <top style="thin">
          <color indexed="64"/>
        </top>
      </border>
    </dxf>
    <dxf>
      <border outline="0">
        <right style="thin">
          <color rgb="FF000000"/>
        </right>
        <top style="thin">
          <color rgb="FF000000"/>
        </top>
        <bottom style="thin">
          <color indexed="64"/>
        </bottom>
      </border>
    </dxf>
    <dxf>
      <fill>
        <patternFill patternType="none">
          <fgColor indexed="64"/>
          <bgColor auto="1"/>
        </patternFill>
      </fill>
    </dxf>
    <dxf>
      <border outline="0">
        <bottom style="thin">
          <color indexed="64"/>
        </bottom>
      </border>
    </dxf>
    <dxf>
      <fill>
        <patternFill patternType="none">
          <fgColor indexed="64"/>
          <bgColor auto="1"/>
        </patternFill>
      </fill>
    </dxf>
    <dxf>
      <font>
        <b val="0"/>
        <sz val="10"/>
        <color auto="1"/>
        <name val="Arial"/>
        <scheme val="none"/>
      </font>
      <numFmt numFmtId="164" formatCode="dddd"/>
      <fill>
        <patternFill patternType="solid">
          <fgColor theme="8" tint="0.59999389629810485"/>
          <bgColor theme="8" tint="0.59999389629810485"/>
        </patternFill>
      </fill>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sz val="10"/>
        <color rgb="FFFF0000"/>
        <name val="Arial"/>
        <scheme val="none"/>
      </font>
      <numFmt numFmtId="164" formatCode="dddd"/>
      <fill>
        <patternFill patternType="solid">
          <fgColor theme="8" tint="0.59999389629810485"/>
          <bgColor theme="8" tint="0.5999938962981048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sz val="10"/>
        <color auto="1"/>
        <name val="Arial"/>
        <scheme val="none"/>
      </font>
      <numFmt numFmtId="0" formatCode="General"/>
      <fill>
        <patternFill patternType="solid">
          <fgColor theme="8" tint="0.59999389629810485"/>
          <bgColor theme="8" tint="0.59999389629810485"/>
        </patternFill>
      </fill>
      <alignment horizontal="justify"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sz val="10"/>
        <color auto="1"/>
        <name val="Arial"/>
      </font>
      <numFmt numFmtId="19" formatCode="d/mm/yyyy"/>
      <fill>
        <patternFill patternType="solid">
          <fgColor theme="8" tint="0.59999389629810485"/>
          <bgColor theme="8" tint="0.5999938962981048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0"/>
        <color auto="1"/>
        <name val="Arial"/>
        <scheme val="none"/>
      </font>
      <numFmt numFmtId="165" formatCode="dd/mm/yyyy;@"/>
      <fill>
        <patternFill patternType="solid">
          <fgColor theme="8" tint="0.59999389629810485"/>
          <bgColor theme="8" tint="0.5999938962981048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strike val="0"/>
        <outline val="0"/>
        <shadow val="0"/>
        <vertAlign val="baseline"/>
        <sz val="10"/>
        <color auto="1"/>
        <name val="Arial"/>
        <scheme val="none"/>
      </font>
      <numFmt numFmtId="164" formatCode="dddd"/>
      <fill>
        <patternFill patternType="solid">
          <fgColor theme="8" tint="0.59999389629810485"/>
          <bgColor theme="8" tint="0.5999938962981048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sz val="10"/>
        <name val="Arial"/>
        <scheme val="none"/>
      </font>
      <numFmt numFmtId="0" formatCode="General"/>
      <fill>
        <patternFill patternType="none">
          <fgColor indexed="64"/>
          <bgColor indexed="65"/>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border outline="0">
        <top style="thin">
          <color rgb="FF000000"/>
        </top>
      </border>
    </dxf>
    <dxf>
      <border outline="0">
        <top style="thin">
          <color rgb="FF000000"/>
        </top>
        <bottom style="thin">
          <color rgb="FF000000"/>
        </bottom>
      </border>
    </dxf>
    <dxf>
      <border outline="0">
        <bottom style="thin">
          <color rgb="FF000000"/>
        </bottom>
      </border>
    </dxf>
    <dxf>
      <font>
        <b/>
        <i val="0"/>
        <strike val="0"/>
        <condense val="0"/>
        <extend val="0"/>
        <outline val="0"/>
        <shadow val="0"/>
        <u val="none"/>
        <vertAlign val="baseline"/>
        <sz val="10"/>
        <color theme="0"/>
        <name val="Arial"/>
        <scheme val="none"/>
      </font>
      <numFmt numFmtId="164" formatCode="dddd"/>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bottom/>
      </border>
    </dxf>
    <dxf>
      <font>
        <b/>
        <i val="0"/>
        <strike val="0"/>
        <condense val="0"/>
        <extend val="0"/>
        <outline val="0"/>
        <shadow val="0"/>
        <u val="none"/>
        <vertAlign val="baseline"/>
        <sz val="10"/>
        <color auto="1"/>
        <name val="Arial"/>
        <scheme val="none"/>
      </font>
      <fill>
        <patternFill patternType="none">
          <fgColor indexed="64"/>
          <bgColor indexed="65"/>
        </patternFill>
      </fill>
      <alignment horizontal="general" vertical="center" textRotation="0" wrapText="1" indent="0" justifyLastLine="0" shrinkToFit="0" readingOrder="0"/>
      <border diagonalUp="0" diagonalDown="0">
        <left style="thin">
          <color indexed="64"/>
        </left>
        <right/>
        <top style="thin">
          <color indexed="64"/>
        </top>
        <bottom style="thin">
          <color indexed="64"/>
        </bottom>
        <vertical/>
        <horizontal/>
      </border>
    </dxf>
    <dxf>
      <font>
        <b/>
        <i val="0"/>
        <strike val="0"/>
        <condense val="0"/>
        <extend val="0"/>
        <outline val="0"/>
        <shadow val="0"/>
        <u val="none"/>
        <vertAlign val="baseline"/>
        <sz val="10"/>
        <color rgb="FFFF0000"/>
        <name val="Arial"/>
        <scheme val="none"/>
      </font>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auto="1"/>
        <name val="Arial"/>
        <scheme val="none"/>
      </font>
      <fill>
        <patternFill patternType="none">
          <fgColor indexed="64"/>
          <bgColor indexed="65"/>
        </patternFill>
      </fill>
      <alignment horizontal="justify"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0"/>
        <color auto="1"/>
        <name val="Arial"/>
        <scheme val="none"/>
      </font>
      <fill>
        <patternFill patternType="none">
          <fgColor indexed="64"/>
          <bgColor indexed="65"/>
        </patternFill>
      </fill>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ertAlign val="baseline"/>
        <sz val="10"/>
        <color auto="1"/>
        <name val="Arial"/>
        <scheme val="none"/>
      </font>
      <fill>
        <patternFill patternType="none">
          <fgColor indexed="64"/>
          <bgColor indexed="65"/>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theme="1"/>
        <name val="Arial"/>
        <scheme val="none"/>
      </font>
      <fill>
        <patternFill patternType="none">
          <fgColor indexed="64"/>
          <bgColor indexed="65"/>
        </patternFill>
      </fill>
      <alignment horizontal="center" vertical="center" textRotation="0" wrapText="1" indent="0" justifyLastLine="0" shrinkToFit="0" readingOrder="0"/>
      <border diagonalUp="0" diagonalDown="0">
        <left/>
        <right style="thin">
          <color indexed="64"/>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0"/>
        <color theme="0"/>
        <name val="Arial"/>
        <scheme val="none"/>
      </font>
      <numFmt numFmtId="164" formatCode="dddd"/>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bottom/>
      </border>
    </dxf>
    <dxf>
      <border>
        <top style="thin">
          <color indexed="64"/>
        </top>
      </border>
    </dxf>
    <dxf>
      <border diagonalUp="0" diagonalDown="0">
        <left style="thin">
          <color indexed="64"/>
        </left>
        <right style="thin">
          <color indexed="64"/>
        </right>
        <top style="thin">
          <color indexed="64"/>
        </top>
        <bottom style="thin">
          <color indexed="64"/>
        </bottom>
      </border>
    </dxf>
    <dxf>
      <border>
        <bottom style="thin">
          <color indexed="64"/>
        </bottom>
      </border>
    </dxf>
    <dxf>
      <fill>
        <patternFill patternType="none">
          <fgColor indexed="64"/>
          <bgColor auto="1"/>
        </patternFill>
      </fill>
      <border diagonalUp="0" diagonalDown="0" outline="0">
        <left style="thin">
          <color indexed="64"/>
        </left>
        <right style="thin">
          <color indexed="64"/>
        </right>
        <top/>
        <bottom/>
      </border>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numFmt numFmtId="19" formatCode="d/mm/yyyy"/>
    </dxf>
    <dxf>
      <numFmt numFmtId="1" formatCode="0"/>
    </dxf>
    <dxf>
      <numFmt numFmtId="0" formatCode="General"/>
    </dxf>
    <dxf>
      <numFmt numFmtId="0" formatCode="General"/>
      <fill>
        <patternFill patternType="solid">
          <fgColor indexed="64"/>
          <bgColor theme="0"/>
        </patternFill>
      </fill>
    </dxf>
    <dxf>
      <numFmt numFmtId="0" formatCode="General"/>
      <fill>
        <patternFill patternType="solid">
          <fgColor indexed="64"/>
          <bgColor theme="0"/>
        </patternFill>
      </fill>
    </dxf>
    <dxf>
      <font>
        <strike val="0"/>
        <outline val="0"/>
        <shadow val="0"/>
        <u val="none"/>
        <vertAlign val="baseline"/>
        <sz val="11"/>
        <color auto="1"/>
        <name val="Frutiger-Light"/>
        <scheme val="none"/>
      </font>
      <fill>
        <patternFill patternType="solid">
          <fgColor indexed="64"/>
          <bgColor theme="0"/>
        </patternFill>
      </fill>
    </dxf>
  </dxfs>
  <tableStyles count="0" defaultTableStyle="TableStyleMedium2" defaultPivotStyle="PivotStyleLight16"/>
  <colors>
    <mruColors>
      <color rgb="FFFFFF66"/>
      <color rgb="FFFF9900"/>
      <color rgb="FFFF66CC"/>
      <color rgb="FFFFFF00"/>
      <color rgb="FF0078D2"/>
      <color rgb="FFFF5353"/>
      <color rgb="FFFFCC00"/>
      <color rgb="FFE5F0FF"/>
      <color rgb="FFFFCC66"/>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alcChain" Target="calcChain.xml"/><Relationship Id="rId26" Type="http://schemas.openxmlformats.org/officeDocument/2006/relationships/customXml" Target="../customXml/item8.xml"/><Relationship Id="rId3" Type="http://schemas.openxmlformats.org/officeDocument/2006/relationships/worksheet" Target="worksheets/sheet3.xml"/><Relationship Id="rId21" Type="http://schemas.openxmlformats.org/officeDocument/2006/relationships/customXml" Target="../customXml/item3.xml"/><Relationship Id="rId34" Type="http://schemas.openxmlformats.org/officeDocument/2006/relationships/customXml" Target="../customXml/item16.xml"/><Relationship Id="rId7" Type="http://schemas.openxmlformats.org/officeDocument/2006/relationships/worksheet" Target="worksheets/sheet7.xml"/><Relationship Id="rId12" Type="http://schemas.openxmlformats.org/officeDocument/2006/relationships/pivotCacheDefinition" Target="pivotCache/pivotCacheDefinition1.xml"/><Relationship Id="rId17" Type="http://schemas.openxmlformats.org/officeDocument/2006/relationships/powerPivotData" Target="model/item.data"/><Relationship Id="rId25" Type="http://schemas.openxmlformats.org/officeDocument/2006/relationships/customXml" Target="../customXml/item7.xml"/><Relationship Id="rId33" Type="http://schemas.openxmlformats.org/officeDocument/2006/relationships/customXml" Target="../customXml/item15.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2.xml"/><Relationship Id="rId29" Type="http://schemas.openxmlformats.org/officeDocument/2006/relationships/customXml" Target="../customXml/item1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2.xml"/><Relationship Id="rId24" Type="http://schemas.openxmlformats.org/officeDocument/2006/relationships/customXml" Target="../customXml/item6.xml"/><Relationship Id="rId32" Type="http://schemas.openxmlformats.org/officeDocument/2006/relationships/customXml" Target="../customXml/item14.xml"/><Relationship Id="rId37" Type="http://schemas.openxmlformats.org/officeDocument/2006/relationships/customXml" Target="../customXml/item19.xml"/><Relationship Id="rId5" Type="http://schemas.openxmlformats.org/officeDocument/2006/relationships/worksheet" Target="worksheets/sheet5.xml"/><Relationship Id="rId15" Type="http://schemas.openxmlformats.org/officeDocument/2006/relationships/styles" Target="styles.xml"/><Relationship Id="rId23" Type="http://schemas.openxmlformats.org/officeDocument/2006/relationships/customXml" Target="../customXml/item5.xml"/><Relationship Id="rId28" Type="http://schemas.openxmlformats.org/officeDocument/2006/relationships/customXml" Target="../customXml/item10.xml"/><Relationship Id="rId36" Type="http://schemas.openxmlformats.org/officeDocument/2006/relationships/customXml" Target="../customXml/item18.xml"/><Relationship Id="rId10" Type="http://schemas.openxmlformats.org/officeDocument/2006/relationships/externalLink" Target="externalLinks/externalLink1.xml"/><Relationship Id="rId19" Type="http://schemas.openxmlformats.org/officeDocument/2006/relationships/customXml" Target="../customXml/item1.xml"/><Relationship Id="rId31" Type="http://schemas.openxmlformats.org/officeDocument/2006/relationships/customXml" Target="../customXml/item1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 Id="rId22" Type="http://schemas.openxmlformats.org/officeDocument/2006/relationships/customXml" Target="../customXml/item4.xml"/><Relationship Id="rId27" Type="http://schemas.openxmlformats.org/officeDocument/2006/relationships/customXml" Target="../customXml/item9.xml"/><Relationship Id="rId30" Type="http://schemas.openxmlformats.org/officeDocument/2006/relationships/customXml" Target="../customXml/item12.xml"/><Relationship Id="rId35" Type="http://schemas.openxmlformats.org/officeDocument/2006/relationships/customXml" Target="../customXml/item17.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PE"/>
              <a:t>Afectación de vías en metros</a:t>
            </a:r>
          </a:p>
        </c:rich>
      </c:tx>
      <c:layout>
        <c:manualLayout>
          <c:xMode val="edge"/>
          <c:yMode val="edge"/>
          <c:x val="5.0965223097112877E-2"/>
          <c:y val="2.7777777777777776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PE"/>
        </a:p>
      </c:txPr>
    </c:title>
    <c:autoTitleDeleted val="0"/>
    <c:plotArea>
      <c:layout/>
      <c:barChart>
        <c:barDir val="col"/>
        <c:grouping val="stacked"/>
        <c:varyColors val="0"/>
        <c:ser>
          <c:idx val="0"/>
          <c:order val="0"/>
          <c:tx>
            <c:v>Interrumpidos</c:v>
          </c:tx>
          <c:spPr>
            <a:solidFill>
              <a:srgbClr val="FF0000"/>
            </a:solidFill>
            <a:ln>
              <a:noFill/>
            </a:ln>
            <a:effectLst/>
          </c:spPr>
          <c:invertIfNegative val="0"/>
          <c:cat>
            <c:strRef>
              <c:f>Resumen!$O$17:$O$40</c:f>
              <c:strCache>
                <c:ptCount val="24"/>
                <c:pt idx="0">
                  <c:v>Amazonas </c:v>
                </c:pt>
                <c:pt idx="1">
                  <c:v>Áncash </c:v>
                </c:pt>
                <c:pt idx="2">
                  <c:v>Apurímac</c:v>
                </c:pt>
                <c:pt idx="3">
                  <c:v>Arequipa</c:v>
                </c:pt>
                <c:pt idx="4">
                  <c:v>Ayacucho</c:v>
                </c:pt>
                <c:pt idx="5">
                  <c:v>Cajamarca</c:v>
                </c:pt>
                <c:pt idx="6">
                  <c:v>Cusco</c:v>
                </c:pt>
                <c:pt idx="7">
                  <c:v>Huancavelica</c:v>
                </c:pt>
                <c:pt idx="8">
                  <c:v>Huánuco</c:v>
                </c:pt>
                <c:pt idx="9">
                  <c:v>Ica</c:v>
                </c:pt>
                <c:pt idx="10">
                  <c:v>Junín </c:v>
                </c:pt>
                <c:pt idx="11">
                  <c:v>La Libertad</c:v>
                </c:pt>
                <c:pt idx="12">
                  <c:v>Lambayeque</c:v>
                </c:pt>
                <c:pt idx="13">
                  <c:v>Lima</c:v>
                </c:pt>
                <c:pt idx="14">
                  <c:v>Loreto</c:v>
                </c:pt>
                <c:pt idx="15">
                  <c:v>Madre de Dios</c:v>
                </c:pt>
                <c:pt idx="16">
                  <c:v>Moquegua</c:v>
                </c:pt>
                <c:pt idx="17">
                  <c:v>Pasco</c:v>
                </c:pt>
                <c:pt idx="18">
                  <c:v>Piura</c:v>
                </c:pt>
                <c:pt idx="19">
                  <c:v>Puno</c:v>
                </c:pt>
                <c:pt idx="20">
                  <c:v>San Martín</c:v>
                </c:pt>
                <c:pt idx="21">
                  <c:v>Tacna</c:v>
                </c:pt>
                <c:pt idx="22">
                  <c:v>Tumbes</c:v>
                </c:pt>
                <c:pt idx="23">
                  <c:v>Ucayali</c:v>
                </c:pt>
              </c:strCache>
            </c:strRef>
          </c:cat>
          <c:val>
            <c:numRef>
              <c:f>Resumen!$P$17:$P$40</c:f>
              <c:numCache>
                <c:formatCode>0</c:formatCode>
                <c:ptCount val="24"/>
                <c:pt idx="0">
                  <c:v>0</c:v>
                </c:pt>
                <c:pt idx="1">
                  <c:v>0</c:v>
                </c:pt>
                <c:pt idx="2">
                  <c:v>0</c:v>
                </c:pt>
                <c:pt idx="3">
                  <c:v>0</c:v>
                </c:pt>
                <c:pt idx="4">
                  <c:v>0</c:v>
                </c:pt>
                <c:pt idx="5">
                  <c:v>0</c:v>
                </c:pt>
                <c:pt idx="6">
                  <c:v>0</c:v>
                </c:pt>
                <c:pt idx="7">
                  <c:v>70</c:v>
                </c:pt>
                <c:pt idx="8">
                  <c:v>0</c:v>
                </c:pt>
                <c:pt idx="9">
                  <c:v>200</c:v>
                </c:pt>
                <c:pt idx="10">
                  <c:v>0</c:v>
                </c:pt>
                <c:pt idx="11">
                  <c:v>0</c:v>
                </c:pt>
                <c:pt idx="12">
                  <c:v>0</c:v>
                </c:pt>
                <c:pt idx="13">
                  <c:v>0</c:v>
                </c:pt>
                <c:pt idx="14">
                  <c:v>0</c:v>
                </c:pt>
                <c:pt idx="15">
                  <c:v>0</c:v>
                </c:pt>
                <c:pt idx="16">
                  <c:v>0</c:v>
                </c:pt>
                <c:pt idx="17">
                  <c:v>0</c:v>
                </c:pt>
                <c:pt idx="18">
                  <c:v>3100</c:v>
                </c:pt>
                <c:pt idx="19">
                  <c:v>0</c:v>
                </c:pt>
                <c:pt idx="20">
                  <c:v>0</c:v>
                </c:pt>
                <c:pt idx="21">
                  <c:v>0</c:v>
                </c:pt>
                <c:pt idx="22">
                  <c:v>0</c:v>
                </c:pt>
                <c:pt idx="23">
                  <c:v>0</c:v>
                </c:pt>
              </c:numCache>
            </c:numRef>
          </c:val>
          <c:extLst xmlns:c16r2="http://schemas.microsoft.com/office/drawing/2015/06/chart">
            <c:ext xmlns:c16="http://schemas.microsoft.com/office/drawing/2014/chart" uri="{C3380CC4-5D6E-409C-BE32-E72D297353CC}">
              <c16:uniqueId val="{00000000-CF0E-4FAF-BA10-5411DB5EA4C7}"/>
            </c:ext>
          </c:extLst>
        </c:ser>
        <c:ser>
          <c:idx val="1"/>
          <c:order val="1"/>
          <c:tx>
            <c:v>Restringidos</c:v>
          </c:tx>
          <c:spPr>
            <a:solidFill>
              <a:schemeClr val="accent2"/>
            </a:solidFill>
            <a:ln>
              <a:noFill/>
            </a:ln>
            <a:effectLst/>
          </c:spPr>
          <c:invertIfNegative val="0"/>
          <c:cat>
            <c:strRef>
              <c:f>Resumen!$O$17:$O$40</c:f>
              <c:strCache>
                <c:ptCount val="24"/>
                <c:pt idx="0">
                  <c:v>Amazonas </c:v>
                </c:pt>
                <c:pt idx="1">
                  <c:v>Áncash </c:v>
                </c:pt>
                <c:pt idx="2">
                  <c:v>Apurímac</c:v>
                </c:pt>
                <c:pt idx="3">
                  <c:v>Arequipa</c:v>
                </c:pt>
                <c:pt idx="4">
                  <c:v>Ayacucho</c:v>
                </c:pt>
                <c:pt idx="5">
                  <c:v>Cajamarca</c:v>
                </c:pt>
                <c:pt idx="6">
                  <c:v>Cusco</c:v>
                </c:pt>
                <c:pt idx="7">
                  <c:v>Huancavelica</c:v>
                </c:pt>
                <c:pt idx="8">
                  <c:v>Huánuco</c:v>
                </c:pt>
                <c:pt idx="9">
                  <c:v>Ica</c:v>
                </c:pt>
                <c:pt idx="10">
                  <c:v>Junín </c:v>
                </c:pt>
                <c:pt idx="11">
                  <c:v>La Libertad</c:v>
                </c:pt>
                <c:pt idx="12">
                  <c:v>Lambayeque</c:v>
                </c:pt>
                <c:pt idx="13">
                  <c:v>Lima</c:v>
                </c:pt>
                <c:pt idx="14">
                  <c:v>Loreto</c:v>
                </c:pt>
                <c:pt idx="15">
                  <c:v>Madre de Dios</c:v>
                </c:pt>
                <c:pt idx="16">
                  <c:v>Moquegua</c:v>
                </c:pt>
                <c:pt idx="17">
                  <c:v>Pasco</c:v>
                </c:pt>
                <c:pt idx="18">
                  <c:v>Piura</c:v>
                </c:pt>
                <c:pt idx="19">
                  <c:v>Puno</c:v>
                </c:pt>
                <c:pt idx="20">
                  <c:v>San Martín</c:v>
                </c:pt>
                <c:pt idx="21">
                  <c:v>Tacna</c:v>
                </c:pt>
                <c:pt idx="22">
                  <c:v>Tumbes</c:v>
                </c:pt>
                <c:pt idx="23">
                  <c:v>Ucayali</c:v>
                </c:pt>
              </c:strCache>
            </c:strRef>
          </c:cat>
          <c:val>
            <c:numRef>
              <c:f>Resumen!$Q$17:$Q$40</c:f>
              <c:numCache>
                <c:formatCode>0</c:formatCode>
                <c:ptCount val="24"/>
                <c:pt idx="0">
                  <c:v>10000</c:v>
                </c:pt>
                <c:pt idx="1">
                  <c:v>1325</c:v>
                </c:pt>
                <c:pt idx="2">
                  <c:v>100</c:v>
                </c:pt>
                <c:pt idx="3">
                  <c:v>600</c:v>
                </c:pt>
                <c:pt idx="4">
                  <c:v>615</c:v>
                </c:pt>
                <c:pt idx="5">
                  <c:v>1203</c:v>
                </c:pt>
                <c:pt idx="6">
                  <c:v>0</c:v>
                </c:pt>
                <c:pt idx="7">
                  <c:v>100</c:v>
                </c:pt>
                <c:pt idx="8">
                  <c:v>120</c:v>
                </c:pt>
                <c:pt idx="9">
                  <c:v>150</c:v>
                </c:pt>
                <c:pt idx="10">
                  <c:v>0</c:v>
                </c:pt>
                <c:pt idx="11">
                  <c:v>2653</c:v>
                </c:pt>
                <c:pt idx="12">
                  <c:v>1000</c:v>
                </c:pt>
                <c:pt idx="13">
                  <c:v>1350</c:v>
                </c:pt>
                <c:pt idx="14">
                  <c:v>0</c:v>
                </c:pt>
                <c:pt idx="15">
                  <c:v>0</c:v>
                </c:pt>
                <c:pt idx="16">
                  <c:v>130</c:v>
                </c:pt>
                <c:pt idx="17">
                  <c:v>0</c:v>
                </c:pt>
                <c:pt idx="18">
                  <c:v>3668</c:v>
                </c:pt>
                <c:pt idx="19">
                  <c:v>200</c:v>
                </c:pt>
                <c:pt idx="20">
                  <c:v>100</c:v>
                </c:pt>
                <c:pt idx="21">
                  <c:v>0</c:v>
                </c:pt>
                <c:pt idx="22">
                  <c:v>100</c:v>
                </c:pt>
                <c:pt idx="23">
                  <c:v>590</c:v>
                </c:pt>
              </c:numCache>
            </c:numRef>
          </c:val>
          <c:extLst xmlns:c16r2="http://schemas.microsoft.com/office/drawing/2015/06/chart">
            <c:ext xmlns:c16="http://schemas.microsoft.com/office/drawing/2014/chart" uri="{C3380CC4-5D6E-409C-BE32-E72D297353CC}">
              <c16:uniqueId val="{00000001-CF0E-4FAF-BA10-5411DB5EA4C7}"/>
            </c:ext>
          </c:extLst>
        </c:ser>
        <c:dLbls>
          <c:showLegendKey val="0"/>
          <c:showVal val="0"/>
          <c:showCatName val="0"/>
          <c:showSerName val="0"/>
          <c:showPercent val="0"/>
          <c:showBubbleSize val="0"/>
        </c:dLbls>
        <c:gapWidth val="150"/>
        <c:overlap val="100"/>
        <c:axId val="154044568"/>
        <c:axId val="154044960"/>
        <c:extLst xmlns:c16r2="http://schemas.microsoft.com/office/drawing/2015/06/chart">
          <c:ext xmlns:c15="http://schemas.microsoft.com/office/drawing/2012/chart" uri="{02D57815-91ED-43cb-92C2-25804820EDAC}">
            <c15:filteredBarSeries>
              <c15:ser>
                <c:idx val="2"/>
                <c:order val="2"/>
                <c:spPr>
                  <a:solidFill>
                    <a:schemeClr val="accent3"/>
                  </a:solidFill>
                  <a:ln>
                    <a:noFill/>
                  </a:ln>
                  <a:effectLst/>
                </c:spPr>
                <c:invertIfNegative val="0"/>
                <c:cat>
                  <c:strRef>
                    <c:extLst xmlns:c16r2="http://schemas.microsoft.com/office/drawing/2015/06/chart">
                      <c:ext uri="{02D57815-91ED-43cb-92C2-25804820EDAC}">
                        <c15:formulaRef>
                          <c15:sqref>Resumen!$O$17:$O$40</c15:sqref>
                        </c15:formulaRef>
                      </c:ext>
                    </c:extLst>
                    <c:strCache>
                      <c:ptCount val="24"/>
                      <c:pt idx="0">
                        <c:v>Amazonas </c:v>
                      </c:pt>
                      <c:pt idx="1">
                        <c:v>Áncash </c:v>
                      </c:pt>
                      <c:pt idx="2">
                        <c:v>Apurímac</c:v>
                      </c:pt>
                      <c:pt idx="3">
                        <c:v>Arequipa</c:v>
                      </c:pt>
                      <c:pt idx="4">
                        <c:v>Ayacucho</c:v>
                      </c:pt>
                      <c:pt idx="5">
                        <c:v>Cajamarca</c:v>
                      </c:pt>
                      <c:pt idx="6">
                        <c:v>Cusco</c:v>
                      </c:pt>
                      <c:pt idx="7">
                        <c:v>Huancavelica</c:v>
                      </c:pt>
                      <c:pt idx="8">
                        <c:v>Huánuco</c:v>
                      </c:pt>
                      <c:pt idx="9">
                        <c:v>Ica</c:v>
                      </c:pt>
                      <c:pt idx="10">
                        <c:v>Junín </c:v>
                      </c:pt>
                      <c:pt idx="11">
                        <c:v>La Libertad</c:v>
                      </c:pt>
                      <c:pt idx="12">
                        <c:v>Lambayeque</c:v>
                      </c:pt>
                      <c:pt idx="13">
                        <c:v>Lima</c:v>
                      </c:pt>
                      <c:pt idx="14">
                        <c:v>Loreto</c:v>
                      </c:pt>
                      <c:pt idx="15">
                        <c:v>Madre de Dios</c:v>
                      </c:pt>
                      <c:pt idx="16">
                        <c:v>Moquegua</c:v>
                      </c:pt>
                      <c:pt idx="17">
                        <c:v>Pasco</c:v>
                      </c:pt>
                      <c:pt idx="18">
                        <c:v>Piura</c:v>
                      </c:pt>
                      <c:pt idx="19">
                        <c:v>Puno</c:v>
                      </c:pt>
                      <c:pt idx="20">
                        <c:v>San Martín</c:v>
                      </c:pt>
                      <c:pt idx="21">
                        <c:v>Tacna</c:v>
                      </c:pt>
                      <c:pt idx="22">
                        <c:v>Tumbes</c:v>
                      </c:pt>
                      <c:pt idx="23">
                        <c:v>Ucayali</c:v>
                      </c:pt>
                    </c:strCache>
                  </c:strRef>
                </c:cat>
                <c:val>
                  <c:numRef>
                    <c:extLst xmlns:c16r2="http://schemas.microsoft.com/office/drawing/2015/06/chart">
                      <c:ext uri="{02D57815-91ED-43cb-92C2-25804820EDAC}">
                        <c15:formulaRef>
                          <c15:sqref>Resumen!$R$17:$R$40</c15:sqref>
                        </c15:formulaRef>
                      </c:ext>
                    </c:extLst>
                    <c:numCache>
                      <c:formatCode>0</c:formatCode>
                      <c:ptCount val="24"/>
                      <c:pt idx="0">
                        <c:v>10000</c:v>
                      </c:pt>
                      <c:pt idx="1">
                        <c:v>1325</c:v>
                      </c:pt>
                      <c:pt idx="2">
                        <c:v>100</c:v>
                      </c:pt>
                      <c:pt idx="3">
                        <c:v>600</c:v>
                      </c:pt>
                      <c:pt idx="4">
                        <c:v>615</c:v>
                      </c:pt>
                      <c:pt idx="5">
                        <c:v>1203</c:v>
                      </c:pt>
                      <c:pt idx="6">
                        <c:v>0</c:v>
                      </c:pt>
                      <c:pt idx="7">
                        <c:v>170</c:v>
                      </c:pt>
                      <c:pt idx="8">
                        <c:v>120</c:v>
                      </c:pt>
                      <c:pt idx="9">
                        <c:v>350</c:v>
                      </c:pt>
                      <c:pt idx="10">
                        <c:v>0</c:v>
                      </c:pt>
                      <c:pt idx="11">
                        <c:v>2653</c:v>
                      </c:pt>
                      <c:pt idx="12">
                        <c:v>1000</c:v>
                      </c:pt>
                      <c:pt idx="13">
                        <c:v>1350</c:v>
                      </c:pt>
                      <c:pt idx="14">
                        <c:v>0</c:v>
                      </c:pt>
                      <c:pt idx="15">
                        <c:v>0</c:v>
                      </c:pt>
                      <c:pt idx="16">
                        <c:v>130</c:v>
                      </c:pt>
                      <c:pt idx="17">
                        <c:v>0</c:v>
                      </c:pt>
                      <c:pt idx="18">
                        <c:v>6768</c:v>
                      </c:pt>
                      <c:pt idx="19">
                        <c:v>200</c:v>
                      </c:pt>
                      <c:pt idx="20">
                        <c:v>100</c:v>
                      </c:pt>
                      <c:pt idx="21">
                        <c:v>0</c:v>
                      </c:pt>
                      <c:pt idx="22">
                        <c:v>100</c:v>
                      </c:pt>
                      <c:pt idx="23">
                        <c:v>590</c:v>
                      </c:pt>
                    </c:numCache>
                  </c:numRef>
                </c:val>
                <c:extLst xmlns:c16r2="http://schemas.microsoft.com/office/drawing/2015/06/chart">
                  <c:ext xmlns:c16="http://schemas.microsoft.com/office/drawing/2014/chart" uri="{C3380CC4-5D6E-409C-BE32-E72D297353CC}">
                    <c16:uniqueId val="{00000002-CF0E-4FAF-BA10-5411DB5EA4C7}"/>
                  </c:ext>
                </c:extLst>
              </c15:ser>
            </c15:filteredBarSeries>
          </c:ext>
        </c:extLst>
      </c:barChart>
      <c:catAx>
        <c:axId val="15404456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PE"/>
          </a:p>
        </c:txPr>
        <c:crossAx val="154044960"/>
        <c:crosses val="autoZero"/>
        <c:auto val="1"/>
        <c:lblAlgn val="ctr"/>
        <c:lblOffset val="100"/>
        <c:noMultiLvlLbl val="0"/>
      </c:catAx>
      <c:valAx>
        <c:axId val="154044960"/>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PE"/>
          </a:p>
        </c:txPr>
        <c:crossAx val="154044568"/>
        <c:crosses val="autoZero"/>
        <c:crossBetween val="between"/>
        <c:minorUnit val="500"/>
      </c:valAx>
      <c:spPr>
        <a:noFill/>
        <a:ln>
          <a:noFill/>
        </a:ln>
        <a:effectLst/>
      </c:spPr>
    </c:plotArea>
    <c:legend>
      <c:legendPos val="b"/>
      <c:layout>
        <c:manualLayout>
          <c:xMode val="edge"/>
          <c:yMode val="edge"/>
          <c:x val="0.54601924759405074"/>
          <c:y val="3.7615193934091573E-2"/>
          <c:w val="0.39129461942257215"/>
          <c:h val="7.8125546806649182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PE"/>
        </a:p>
      </c:txPr>
    </c:legend>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lumMod val="15000"/>
          <a:lumOff val="85000"/>
        </a:schemeClr>
      </a:solidFill>
      <a:round/>
    </a:ln>
    <a:effectLst/>
  </c:spPr>
  <c:txPr>
    <a:bodyPr/>
    <a:lstStyle/>
    <a:p>
      <a:pPr>
        <a:defRPr/>
      </a:pPr>
      <a:endParaRPr lang="es-PE"/>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5.png"/><Relationship Id="rId5" Type="http://schemas.openxmlformats.org/officeDocument/2006/relationships/chart" Target="../charts/chart1.xml"/><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4.png"/></Relationships>
</file>

<file path=xl/drawings/_rels/drawing3.xml.rels><?xml version="1.0" encoding="UTF-8" standalone="yes"?>
<Relationships xmlns="http://schemas.openxmlformats.org/package/2006/relationships"><Relationship Id="rId3" Type="http://schemas.openxmlformats.org/officeDocument/2006/relationships/image" Target="../media/image6.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3.png"/></Relationships>
</file>

<file path=xl/drawings/_rels/drawing4.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image" Target="../media/image1.png"/><Relationship Id="rId5" Type="http://schemas.openxmlformats.org/officeDocument/2006/relationships/image" Target="../media/image8.png"/><Relationship Id="rId4" Type="http://schemas.openxmlformats.org/officeDocument/2006/relationships/image" Target="../media/image3.png"/></Relationships>
</file>

<file path=xl/drawings/_rels/drawing5.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5" Type="http://schemas.openxmlformats.org/officeDocument/2006/relationships/image" Target="../media/image9.png"/><Relationship Id="rId4" Type="http://schemas.openxmlformats.org/officeDocument/2006/relationships/image" Target="../media/image4.png"/></Relationships>
</file>

<file path=xl/drawings/_rels/drawing6.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2.png"/><Relationship Id="rId1" Type="http://schemas.openxmlformats.org/officeDocument/2006/relationships/image" Target="../media/image1.png"/><Relationship Id="rId5" Type="http://schemas.openxmlformats.org/officeDocument/2006/relationships/image" Target="../media/image10.png"/><Relationship Id="rId4"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oneCellAnchor>
    <xdr:from>
      <xdr:col>2</xdr:col>
      <xdr:colOff>0</xdr:colOff>
      <xdr:row>1</xdr:row>
      <xdr:rowOff>0</xdr:rowOff>
    </xdr:from>
    <xdr:ext cx="38100" cy="19050"/>
    <xdr:pic>
      <xdr:nvPicPr>
        <xdr:cNvPr id="2" name="Imagen 1">
          <a:extLst>
            <a:ext uri="{FF2B5EF4-FFF2-40B4-BE49-F238E27FC236}">
              <a16:creationId xmlns:a16="http://schemas.microsoft.com/office/drawing/2014/main" xmlns="" id="{5CCBED3E-290D-4DA2-983E-ABFE8A9F38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52500" y="66675"/>
          <a:ext cx="38100" cy="190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0</xdr:colOff>
      <xdr:row>1</xdr:row>
      <xdr:rowOff>0</xdr:rowOff>
    </xdr:from>
    <xdr:ext cx="19050" cy="19050"/>
    <xdr:pic>
      <xdr:nvPicPr>
        <xdr:cNvPr id="3" name="Imagen 2">
          <a:extLst>
            <a:ext uri="{FF2B5EF4-FFF2-40B4-BE49-F238E27FC236}">
              <a16:creationId xmlns:a16="http://schemas.microsoft.com/office/drawing/2014/main" xmlns="" id="{43376DF3-F616-413C-8E52-7C7F6CB2B049}"/>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0" y="66675"/>
          <a:ext cx="19050" cy="190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0</xdr:colOff>
      <xdr:row>1</xdr:row>
      <xdr:rowOff>0</xdr:rowOff>
    </xdr:from>
    <xdr:ext cx="19050" cy="19050"/>
    <xdr:pic>
      <xdr:nvPicPr>
        <xdr:cNvPr id="4" name="Imagen 3">
          <a:extLst>
            <a:ext uri="{FF2B5EF4-FFF2-40B4-BE49-F238E27FC236}">
              <a16:creationId xmlns:a16="http://schemas.microsoft.com/office/drawing/2014/main" xmlns="" id="{D2C4C12C-7797-464F-9FD4-9BBB27ED6FA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0" y="66675"/>
          <a:ext cx="19050" cy="190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0</xdr:colOff>
      <xdr:row>1</xdr:row>
      <xdr:rowOff>0</xdr:rowOff>
    </xdr:from>
    <xdr:ext cx="19050" cy="19050"/>
    <xdr:pic>
      <xdr:nvPicPr>
        <xdr:cNvPr id="5" name="Imagen 4">
          <a:extLst>
            <a:ext uri="{FF2B5EF4-FFF2-40B4-BE49-F238E27FC236}">
              <a16:creationId xmlns:a16="http://schemas.microsoft.com/office/drawing/2014/main" xmlns="" id="{6B18D271-47D9-488F-952D-9B9D714267E7}"/>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0" y="66675"/>
          <a:ext cx="19050" cy="190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0</xdr:col>
      <xdr:colOff>0</xdr:colOff>
      <xdr:row>1</xdr:row>
      <xdr:rowOff>0</xdr:rowOff>
    </xdr:from>
    <xdr:ext cx="38100" cy="19050"/>
    <xdr:pic>
      <xdr:nvPicPr>
        <xdr:cNvPr id="6" name="Imagen 5">
          <a:extLst>
            <a:ext uri="{FF2B5EF4-FFF2-40B4-BE49-F238E27FC236}">
              <a16:creationId xmlns:a16="http://schemas.microsoft.com/office/drawing/2014/main" xmlns="" id="{1532D492-44C6-4F9F-823B-E13B0057D7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6675"/>
          <a:ext cx="38100" cy="190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0</xdr:col>
      <xdr:colOff>0</xdr:colOff>
      <xdr:row>1</xdr:row>
      <xdr:rowOff>0</xdr:rowOff>
    </xdr:from>
    <xdr:ext cx="19050" cy="19050"/>
    <xdr:pic>
      <xdr:nvPicPr>
        <xdr:cNvPr id="7" name="Imagen 6">
          <a:extLst>
            <a:ext uri="{FF2B5EF4-FFF2-40B4-BE49-F238E27FC236}">
              <a16:creationId xmlns:a16="http://schemas.microsoft.com/office/drawing/2014/main" xmlns="" id="{BCBEE4E5-AD67-4819-A49D-5D9E83E65789}"/>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0" y="66675"/>
          <a:ext cx="19050" cy="190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0</xdr:col>
      <xdr:colOff>0</xdr:colOff>
      <xdr:row>1</xdr:row>
      <xdr:rowOff>0</xdr:rowOff>
    </xdr:from>
    <xdr:ext cx="19050" cy="19050"/>
    <xdr:pic>
      <xdr:nvPicPr>
        <xdr:cNvPr id="8" name="Imagen 7">
          <a:extLst>
            <a:ext uri="{FF2B5EF4-FFF2-40B4-BE49-F238E27FC236}">
              <a16:creationId xmlns:a16="http://schemas.microsoft.com/office/drawing/2014/main" xmlns="" id="{808AC329-7B21-47B3-9103-3AFFEEFCF0BE}"/>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0" y="66675"/>
          <a:ext cx="19050" cy="190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0</xdr:col>
      <xdr:colOff>0</xdr:colOff>
      <xdr:row>1</xdr:row>
      <xdr:rowOff>0</xdr:rowOff>
    </xdr:from>
    <xdr:ext cx="19050" cy="19050"/>
    <xdr:pic>
      <xdr:nvPicPr>
        <xdr:cNvPr id="9" name="Imagen 8">
          <a:extLst>
            <a:ext uri="{FF2B5EF4-FFF2-40B4-BE49-F238E27FC236}">
              <a16:creationId xmlns:a16="http://schemas.microsoft.com/office/drawing/2014/main" xmlns="" id="{324E116B-5AFD-4086-82D4-E11A75504C25}"/>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0" y="66675"/>
          <a:ext cx="19050" cy="190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editAs="oneCell">
    <xdr:from>
      <xdr:col>8</xdr:col>
      <xdr:colOff>62593</xdr:colOff>
      <xdr:row>1</xdr:row>
      <xdr:rowOff>77558</xdr:rowOff>
    </xdr:from>
    <xdr:to>
      <xdr:col>8</xdr:col>
      <xdr:colOff>874304</xdr:colOff>
      <xdr:row>3</xdr:row>
      <xdr:rowOff>26062</xdr:rowOff>
    </xdr:to>
    <xdr:pic>
      <xdr:nvPicPr>
        <xdr:cNvPr id="10" name="Imagen 9">
          <a:extLst>
            <a:ext uri="{FF2B5EF4-FFF2-40B4-BE49-F238E27FC236}">
              <a16:creationId xmlns:a16="http://schemas.microsoft.com/office/drawing/2014/main" xmlns="" id="{6BA9F2F5-8F0E-48A0-B8C9-E0A13136B94C}"/>
            </a:ext>
          </a:extLst>
        </xdr:cNvPr>
        <xdr:cNvPicPr>
          <a:picLocks noChangeAspect="1"/>
        </xdr:cNvPicPr>
      </xdr:nvPicPr>
      <xdr:blipFill>
        <a:blip xmlns:r="http://schemas.openxmlformats.org/officeDocument/2006/relationships" r:embed="rId3"/>
        <a:stretch>
          <a:fillRect/>
        </a:stretch>
      </xdr:blipFill>
      <xdr:spPr>
        <a:xfrm>
          <a:off x="7092043" y="144233"/>
          <a:ext cx="808536" cy="901004"/>
        </a:xfrm>
        <a:prstGeom prst="rect">
          <a:avLst/>
        </a:prstGeom>
      </xdr:spPr>
    </xdr:pic>
    <xdr:clientData/>
  </xdr:twoCellAnchor>
  <xdr:twoCellAnchor editAs="oneCell">
    <xdr:from>
      <xdr:col>0</xdr:col>
      <xdr:colOff>0</xdr:colOff>
      <xdr:row>1</xdr:row>
      <xdr:rowOff>148170</xdr:rowOff>
    </xdr:from>
    <xdr:to>
      <xdr:col>2</xdr:col>
      <xdr:colOff>1018790</xdr:colOff>
      <xdr:row>1</xdr:row>
      <xdr:rowOff>580635</xdr:rowOff>
    </xdr:to>
    <xdr:pic>
      <xdr:nvPicPr>
        <xdr:cNvPr id="11" name="Imagen 10">
          <a:extLst>
            <a:ext uri="{FF2B5EF4-FFF2-40B4-BE49-F238E27FC236}">
              <a16:creationId xmlns:a16="http://schemas.microsoft.com/office/drawing/2014/main" xmlns="" id="{3519ADC3-F1DA-4E1D-B264-7F071FC877B3}"/>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0" y="210972"/>
          <a:ext cx="1967802" cy="432465"/>
        </a:xfrm>
        <a:prstGeom prst="rect">
          <a:avLst/>
        </a:prstGeom>
      </xdr:spPr>
    </xdr:pic>
    <xdr:clientData/>
  </xdr:twoCellAnchor>
  <xdr:twoCellAnchor>
    <xdr:from>
      <xdr:col>6</xdr:col>
      <xdr:colOff>2470690</xdr:colOff>
      <xdr:row>41</xdr:row>
      <xdr:rowOff>82794</xdr:rowOff>
    </xdr:from>
    <xdr:to>
      <xdr:col>13</xdr:col>
      <xdr:colOff>59399</xdr:colOff>
      <xdr:row>58</xdr:row>
      <xdr:rowOff>111370</xdr:rowOff>
    </xdr:to>
    <xdr:graphicFrame macro="">
      <xdr:nvGraphicFramePr>
        <xdr:cNvPr id="14" name="Gráfico 13">
          <a:extLst>
            <a:ext uri="{FF2B5EF4-FFF2-40B4-BE49-F238E27FC236}">
              <a16:creationId xmlns:a16="http://schemas.microsoft.com/office/drawing/2014/main" xmlns="" id="{58E986EF-D19D-C62D-E408-123C6688F9B8}"/>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0</xdr:col>
      <xdr:colOff>0</xdr:colOff>
      <xdr:row>4</xdr:row>
      <xdr:rowOff>139390</xdr:rowOff>
    </xdr:from>
    <xdr:to>
      <xdr:col>5</xdr:col>
      <xdr:colOff>23231</xdr:colOff>
      <xdr:row>57</xdr:row>
      <xdr:rowOff>150443</xdr:rowOff>
    </xdr:to>
    <xdr:pic>
      <xdr:nvPicPr>
        <xdr:cNvPr id="12" name="Imagen 11"/>
        <xdr:cNvPicPr>
          <a:picLocks noChangeAspect="1"/>
        </xdr:cNvPicPr>
      </xdr:nvPicPr>
      <xdr:blipFill>
        <a:blip xmlns:r="http://schemas.openxmlformats.org/officeDocument/2006/relationships" r:embed="rId6"/>
        <a:stretch>
          <a:fillRect/>
        </a:stretch>
      </xdr:blipFill>
      <xdr:spPr>
        <a:xfrm>
          <a:off x="0" y="1405518"/>
          <a:ext cx="6957896" cy="1012846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199145</xdr:rowOff>
    </xdr:from>
    <xdr:to>
      <xdr:col>2</xdr:col>
      <xdr:colOff>1148100</xdr:colOff>
      <xdr:row>1</xdr:row>
      <xdr:rowOff>115301</xdr:rowOff>
    </xdr:to>
    <xdr:pic>
      <xdr:nvPicPr>
        <xdr:cNvPr id="2" name="Imagen 1">
          <a:extLst>
            <a:ext uri="{FF2B5EF4-FFF2-40B4-BE49-F238E27FC236}">
              <a16:creationId xmlns=""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99145"/>
          <a:ext cx="2410820" cy="611481"/>
        </a:xfrm>
        <a:prstGeom prst="rect">
          <a:avLst/>
        </a:prstGeom>
      </xdr:spPr>
    </xdr:pic>
    <xdr:clientData/>
  </xdr:twoCellAnchor>
  <xdr:twoCellAnchor editAs="oneCell">
    <xdr:from>
      <xdr:col>11</xdr:col>
      <xdr:colOff>259898</xdr:colOff>
      <xdr:row>0</xdr:row>
      <xdr:rowOff>13532</xdr:rowOff>
    </xdr:from>
    <xdr:to>
      <xdr:col>12</xdr:col>
      <xdr:colOff>574168</xdr:colOff>
      <xdr:row>2</xdr:row>
      <xdr:rowOff>134919</xdr:rowOff>
    </xdr:to>
    <xdr:pic>
      <xdr:nvPicPr>
        <xdr:cNvPr id="3" name="Imagen 2">
          <a:extLst>
            <a:ext uri="{FF2B5EF4-FFF2-40B4-BE49-F238E27FC236}">
              <a16:creationId xmlns="" xmlns:a16="http://schemas.microsoft.com/office/drawing/2014/main" id="{00000000-0008-0000-0000-000003000000}"/>
            </a:ext>
          </a:extLst>
        </xdr:cNvPr>
        <xdr:cNvPicPr>
          <a:picLocks noChangeAspect="1"/>
        </xdr:cNvPicPr>
      </xdr:nvPicPr>
      <xdr:blipFill>
        <a:blip xmlns:r="http://schemas.openxmlformats.org/officeDocument/2006/relationships" r:embed="rId2"/>
        <a:stretch>
          <a:fillRect/>
        </a:stretch>
      </xdr:blipFill>
      <xdr:spPr>
        <a:xfrm>
          <a:off x="16776248" y="13532"/>
          <a:ext cx="1049112" cy="114056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oneCellAnchor>
    <xdr:from>
      <xdr:col>0</xdr:col>
      <xdr:colOff>0</xdr:colOff>
      <xdr:row>1</xdr:row>
      <xdr:rowOff>0</xdr:rowOff>
    </xdr:from>
    <xdr:ext cx="38100" cy="19050"/>
    <xdr:pic>
      <xdr:nvPicPr>
        <xdr:cNvPr id="2" name="Imagen 1">
          <a:extLst>
            <a:ext uri="{FF2B5EF4-FFF2-40B4-BE49-F238E27FC236}">
              <a16:creationId xmlns:a16="http://schemas.microsoft.com/office/drawing/2014/main" xmlns="" id="{00000000-0008-0000-02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76200"/>
          <a:ext cx="38100" cy="190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0</xdr:col>
      <xdr:colOff>0</xdr:colOff>
      <xdr:row>1</xdr:row>
      <xdr:rowOff>0</xdr:rowOff>
    </xdr:from>
    <xdr:ext cx="19050" cy="19050"/>
    <xdr:pic>
      <xdr:nvPicPr>
        <xdr:cNvPr id="3" name="Imagen 2">
          <a:extLst>
            <a:ext uri="{FF2B5EF4-FFF2-40B4-BE49-F238E27FC236}">
              <a16:creationId xmlns:a16="http://schemas.microsoft.com/office/drawing/2014/main" xmlns="" id="{00000000-0008-0000-0200-000003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0" y="76200"/>
          <a:ext cx="19050" cy="190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0</xdr:col>
      <xdr:colOff>0</xdr:colOff>
      <xdr:row>1</xdr:row>
      <xdr:rowOff>0</xdr:rowOff>
    </xdr:from>
    <xdr:ext cx="19050" cy="19050"/>
    <xdr:pic>
      <xdr:nvPicPr>
        <xdr:cNvPr id="4" name="Imagen 3">
          <a:extLst>
            <a:ext uri="{FF2B5EF4-FFF2-40B4-BE49-F238E27FC236}">
              <a16:creationId xmlns:a16="http://schemas.microsoft.com/office/drawing/2014/main" xmlns="" id="{00000000-0008-0000-0200-000004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0" y="76200"/>
          <a:ext cx="19050" cy="190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0</xdr:col>
      <xdr:colOff>0</xdr:colOff>
      <xdr:row>1</xdr:row>
      <xdr:rowOff>0</xdr:rowOff>
    </xdr:from>
    <xdr:ext cx="19050" cy="19050"/>
    <xdr:pic>
      <xdr:nvPicPr>
        <xdr:cNvPr id="5" name="Imagen 4">
          <a:extLst>
            <a:ext uri="{FF2B5EF4-FFF2-40B4-BE49-F238E27FC236}">
              <a16:creationId xmlns:a16="http://schemas.microsoft.com/office/drawing/2014/main" xmlns="" id="{00000000-0008-0000-0200-000005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0" y="76200"/>
          <a:ext cx="19050" cy="190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0</xdr:col>
      <xdr:colOff>19050</xdr:colOff>
      <xdr:row>1</xdr:row>
      <xdr:rowOff>66675</xdr:rowOff>
    </xdr:from>
    <xdr:ext cx="1696779" cy="560203"/>
    <xdr:pic>
      <xdr:nvPicPr>
        <xdr:cNvPr id="6" name="Imagen 5">
          <a:extLst>
            <a:ext uri="{FF2B5EF4-FFF2-40B4-BE49-F238E27FC236}">
              <a16:creationId xmlns:a16="http://schemas.microsoft.com/office/drawing/2014/main" xmlns="" id="{00000000-0008-0000-0200-000006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9050" y="142875"/>
          <a:ext cx="1696779" cy="560203"/>
        </a:xfrm>
        <a:prstGeom prst="rect">
          <a:avLst/>
        </a:prstGeom>
      </xdr:spPr>
    </xdr:pic>
    <xdr:clientData/>
  </xdr:oneCellAnchor>
  <xdr:oneCellAnchor>
    <xdr:from>
      <xdr:col>5</xdr:col>
      <xdr:colOff>1511416</xdr:colOff>
      <xdr:row>0</xdr:row>
      <xdr:rowOff>247650</xdr:rowOff>
    </xdr:from>
    <xdr:ext cx="851199" cy="930589"/>
    <xdr:pic>
      <xdr:nvPicPr>
        <xdr:cNvPr id="7" name="Imagen 6">
          <a:extLst>
            <a:ext uri="{FF2B5EF4-FFF2-40B4-BE49-F238E27FC236}">
              <a16:creationId xmlns:a16="http://schemas.microsoft.com/office/drawing/2014/main" xmlns="" id="{00000000-0008-0000-0200-000007000000}"/>
            </a:ext>
          </a:extLst>
        </xdr:cNvPr>
        <xdr:cNvPicPr>
          <a:picLocks noChangeAspect="1"/>
        </xdr:cNvPicPr>
      </xdr:nvPicPr>
      <xdr:blipFill>
        <a:blip xmlns:r="http://schemas.openxmlformats.org/officeDocument/2006/relationships" r:embed="rId4"/>
        <a:stretch>
          <a:fillRect/>
        </a:stretch>
      </xdr:blipFill>
      <xdr:spPr>
        <a:xfrm>
          <a:off x="9607666" y="76200"/>
          <a:ext cx="851199" cy="930589"/>
        </a:xfrm>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1</xdr:col>
      <xdr:colOff>333375</xdr:colOff>
      <xdr:row>0</xdr:row>
      <xdr:rowOff>0</xdr:rowOff>
    </xdr:from>
    <xdr:ext cx="38100" cy="19050"/>
    <xdr:pic>
      <xdr:nvPicPr>
        <xdr:cNvPr id="2" name="Imagen 1">
          <a:extLst>
            <a:ext uri="{FF2B5EF4-FFF2-40B4-BE49-F238E27FC236}">
              <a16:creationId xmlns:a16="http://schemas.microsoft.com/office/drawing/2014/main" xmlns="" id="{00000000-0008-0000-04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23900" y="0"/>
          <a:ext cx="38100" cy="190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1</xdr:col>
      <xdr:colOff>0</xdr:colOff>
      <xdr:row>0</xdr:row>
      <xdr:rowOff>0</xdr:rowOff>
    </xdr:from>
    <xdr:ext cx="19050" cy="19050"/>
    <xdr:pic>
      <xdr:nvPicPr>
        <xdr:cNvPr id="3" name="Imagen 2">
          <a:extLst>
            <a:ext uri="{FF2B5EF4-FFF2-40B4-BE49-F238E27FC236}">
              <a16:creationId xmlns:a16="http://schemas.microsoft.com/office/drawing/2014/main" xmlns="" id="{00000000-0008-0000-0400-000003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90525" y="0"/>
          <a:ext cx="19050" cy="190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1</xdr:col>
      <xdr:colOff>0</xdr:colOff>
      <xdr:row>0</xdr:row>
      <xdr:rowOff>0</xdr:rowOff>
    </xdr:from>
    <xdr:ext cx="19050" cy="19050"/>
    <xdr:pic>
      <xdr:nvPicPr>
        <xdr:cNvPr id="4" name="Imagen 3">
          <a:extLst>
            <a:ext uri="{FF2B5EF4-FFF2-40B4-BE49-F238E27FC236}">
              <a16:creationId xmlns:a16="http://schemas.microsoft.com/office/drawing/2014/main" xmlns="" id="{00000000-0008-0000-0400-000004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90525" y="0"/>
          <a:ext cx="19050" cy="190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1</xdr:col>
      <xdr:colOff>0</xdr:colOff>
      <xdr:row>0</xdr:row>
      <xdr:rowOff>0</xdr:rowOff>
    </xdr:from>
    <xdr:ext cx="19050" cy="19050"/>
    <xdr:pic>
      <xdr:nvPicPr>
        <xdr:cNvPr id="5" name="Imagen 4">
          <a:extLst>
            <a:ext uri="{FF2B5EF4-FFF2-40B4-BE49-F238E27FC236}">
              <a16:creationId xmlns:a16="http://schemas.microsoft.com/office/drawing/2014/main" xmlns="" id="{00000000-0008-0000-0400-000005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90525" y="0"/>
          <a:ext cx="19050" cy="190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0</xdr:col>
      <xdr:colOff>76200</xdr:colOff>
      <xdr:row>1</xdr:row>
      <xdr:rowOff>139887</xdr:rowOff>
    </xdr:from>
    <xdr:ext cx="1562100" cy="519389"/>
    <xdr:pic>
      <xdr:nvPicPr>
        <xdr:cNvPr id="6" name="Imagen 5">
          <a:extLst>
            <a:ext uri="{FF2B5EF4-FFF2-40B4-BE49-F238E27FC236}">
              <a16:creationId xmlns:a16="http://schemas.microsoft.com/office/drawing/2014/main" xmlns="" id="{00000000-0008-0000-0400-000006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76200" y="177987"/>
          <a:ext cx="1562100" cy="519389"/>
        </a:xfrm>
        <a:prstGeom prst="rect">
          <a:avLst/>
        </a:prstGeom>
      </xdr:spPr>
    </xdr:pic>
    <xdr:clientData/>
  </xdr:oneCellAnchor>
  <xdr:oneCellAnchor>
    <xdr:from>
      <xdr:col>1</xdr:col>
      <xdr:colOff>0</xdr:colOff>
      <xdr:row>1</xdr:row>
      <xdr:rowOff>0</xdr:rowOff>
    </xdr:from>
    <xdr:ext cx="38100" cy="19050"/>
    <xdr:pic>
      <xdr:nvPicPr>
        <xdr:cNvPr id="7" name="Imagen 6">
          <a:extLst>
            <a:ext uri="{FF2B5EF4-FFF2-40B4-BE49-F238E27FC236}">
              <a16:creationId xmlns:a16="http://schemas.microsoft.com/office/drawing/2014/main" xmlns="" id="{00000000-0008-0000-04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90525" y="38100"/>
          <a:ext cx="38100" cy="190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1</xdr:col>
      <xdr:colOff>0</xdr:colOff>
      <xdr:row>1</xdr:row>
      <xdr:rowOff>0</xdr:rowOff>
    </xdr:from>
    <xdr:ext cx="19050" cy="19050"/>
    <xdr:pic>
      <xdr:nvPicPr>
        <xdr:cNvPr id="8" name="Imagen 7">
          <a:extLst>
            <a:ext uri="{FF2B5EF4-FFF2-40B4-BE49-F238E27FC236}">
              <a16:creationId xmlns:a16="http://schemas.microsoft.com/office/drawing/2014/main" xmlns="" id="{00000000-0008-0000-0400-000008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90525" y="38100"/>
          <a:ext cx="19050" cy="190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1</xdr:col>
      <xdr:colOff>0</xdr:colOff>
      <xdr:row>1</xdr:row>
      <xdr:rowOff>0</xdr:rowOff>
    </xdr:from>
    <xdr:ext cx="19050" cy="19050"/>
    <xdr:pic>
      <xdr:nvPicPr>
        <xdr:cNvPr id="9" name="Imagen 8">
          <a:extLst>
            <a:ext uri="{FF2B5EF4-FFF2-40B4-BE49-F238E27FC236}">
              <a16:creationId xmlns:a16="http://schemas.microsoft.com/office/drawing/2014/main" xmlns="" id="{00000000-0008-0000-0400-000009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90525" y="38100"/>
          <a:ext cx="19050" cy="190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1</xdr:col>
      <xdr:colOff>0</xdr:colOff>
      <xdr:row>1</xdr:row>
      <xdr:rowOff>0</xdr:rowOff>
    </xdr:from>
    <xdr:ext cx="19050" cy="19050"/>
    <xdr:pic>
      <xdr:nvPicPr>
        <xdr:cNvPr id="10" name="Imagen 9">
          <a:extLst>
            <a:ext uri="{FF2B5EF4-FFF2-40B4-BE49-F238E27FC236}">
              <a16:creationId xmlns:a16="http://schemas.microsoft.com/office/drawing/2014/main" xmlns="" id="{00000000-0008-0000-0400-00000A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90525" y="38100"/>
          <a:ext cx="19050" cy="190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6</xdr:col>
      <xdr:colOff>1682114</xdr:colOff>
      <xdr:row>1</xdr:row>
      <xdr:rowOff>146685</xdr:rowOff>
    </xdr:from>
    <xdr:ext cx="704851" cy="750589"/>
    <xdr:pic>
      <xdr:nvPicPr>
        <xdr:cNvPr id="11" name="Imagen 10">
          <a:extLst>
            <a:ext uri="{FF2B5EF4-FFF2-40B4-BE49-F238E27FC236}">
              <a16:creationId xmlns:a16="http://schemas.microsoft.com/office/drawing/2014/main" xmlns="" id="{00000000-0008-0000-0400-00000B000000}"/>
            </a:ext>
          </a:extLst>
        </xdr:cNvPr>
        <xdr:cNvPicPr>
          <a:picLocks noChangeAspect="1"/>
        </xdr:cNvPicPr>
      </xdr:nvPicPr>
      <xdr:blipFill>
        <a:blip xmlns:r="http://schemas.openxmlformats.org/officeDocument/2006/relationships" r:embed="rId4"/>
        <a:stretch>
          <a:fillRect/>
        </a:stretch>
      </xdr:blipFill>
      <xdr:spPr>
        <a:xfrm>
          <a:off x="9930764" y="184785"/>
          <a:ext cx="704851" cy="750589"/>
        </a:xfrm>
        <a:prstGeom prst="rect">
          <a:avLst/>
        </a:prstGeom>
      </xdr:spPr>
    </xdr:pic>
    <xdr:clientData/>
  </xdr:oneCellAnchor>
  <xdr:twoCellAnchor editAs="oneCell">
    <xdr:from>
      <xdr:col>0</xdr:col>
      <xdr:colOff>10946</xdr:colOff>
      <xdr:row>4</xdr:row>
      <xdr:rowOff>0</xdr:rowOff>
    </xdr:from>
    <xdr:to>
      <xdr:col>6</xdr:col>
      <xdr:colOff>2704223</xdr:colOff>
      <xdr:row>40</xdr:row>
      <xdr:rowOff>169069</xdr:rowOff>
    </xdr:to>
    <xdr:pic>
      <xdr:nvPicPr>
        <xdr:cNvPr id="16" name="Imagen 15">
          <a:extLst>
            <a:ext uri="{FF2B5EF4-FFF2-40B4-BE49-F238E27FC236}">
              <a16:creationId xmlns="" xmlns:a16="http://schemas.microsoft.com/office/drawing/2014/main" id="{00000000-0008-0000-0400-00000D000000}"/>
            </a:ext>
          </a:extLst>
        </xdr:cNvPr>
        <xdr:cNvPicPr>
          <a:picLocks noChangeAspect="1"/>
        </xdr:cNvPicPr>
      </xdr:nvPicPr>
      <xdr:blipFill>
        <a:blip xmlns:r="http://schemas.openxmlformats.org/officeDocument/2006/relationships" r:embed="rId5"/>
        <a:stretch>
          <a:fillRect/>
        </a:stretch>
      </xdr:blipFill>
      <xdr:spPr>
        <a:xfrm>
          <a:off x="10946" y="1280948"/>
          <a:ext cx="10795001" cy="7263552"/>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oneCellAnchor>
    <xdr:from>
      <xdr:col>2</xdr:col>
      <xdr:colOff>0</xdr:colOff>
      <xdr:row>1</xdr:row>
      <xdr:rowOff>0</xdr:rowOff>
    </xdr:from>
    <xdr:ext cx="38100" cy="19050"/>
    <xdr:pic>
      <xdr:nvPicPr>
        <xdr:cNvPr id="2" name="Imagen 1">
          <a:extLst>
            <a:ext uri="{FF2B5EF4-FFF2-40B4-BE49-F238E27FC236}">
              <a16:creationId xmlns:a16="http://schemas.microsoft.com/office/drawing/2014/main" xmlns="" id="{00000000-0008-0000-05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57275" y="66675"/>
          <a:ext cx="38100" cy="190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0</xdr:colOff>
      <xdr:row>1</xdr:row>
      <xdr:rowOff>0</xdr:rowOff>
    </xdr:from>
    <xdr:ext cx="19050" cy="19050"/>
    <xdr:pic>
      <xdr:nvPicPr>
        <xdr:cNvPr id="3" name="Imagen 2">
          <a:extLst>
            <a:ext uri="{FF2B5EF4-FFF2-40B4-BE49-F238E27FC236}">
              <a16:creationId xmlns:a16="http://schemas.microsoft.com/office/drawing/2014/main" xmlns="" id="{00000000-0008-0000-0500-000003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057275" y="66675"/>
          <a:ext cx="19050" cy="190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0</xdr:colOff>
      <xdr:row>1</xdr:row>
      <xdr:rowOff>0</xdr:rowOff>
    </xdr:from>
    <xdr:ext cx="19050" cy="19050"/>
    <xdr:pic>
      <xdr:nvPicPr>
        <xdr:cNvPr id="4" name="Imagen 3">
          <a:extLst>
            <a:ext uri="{FF2B5EF4-FFF2-40B4-BE49-F238E27FC236}">
              <a16:creationId xmlns:a16="http://schemas.microsoft.com/office/drawing/2014/main" xmlns="" id="{00000000-0008-0000-0500-000004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057275" y="66675"/>
          <a:ext cx="19050" cy="190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2</xdr:col>
      <xdr:colOff>0</xdr:colOff>
      <xdr:row>1</xdr:row>
      <xdr:rowOff>0</xdr:rowOff>
    </xdr:from>
    <xdr:ext cx="19050" cy="19050"/>
    <xdr:pic>
      <xdr:nvPicPr>
        <xdr:cNvPr id="5" name="Imagen 4">
          <a:extLst>
            <a:ext uri="{FF2B5EF4-FFF2-40B4-BE49-F238E27FC236}">
              <a16:creationId xmlns:a16="http://schemas.microsoft.com/office/drawing/2014/main" xmlns="" id="{00000000-0008-0000-0500-000005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057275" y="66675"/>
          <a:ext cx="19050" cy="190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0</xdr:col>
      <xdr:colOff>0</xdr:colOff>
      <xdr:row>1</xdr:row>
      <xdr:rowOff>0</xdr:rowOff>
    </xdr:from>
    <xdr:ext cx="38100" cy="19050"/>
    <xdr:pic>
      <xdr:nvPicPr>
        <xdr:cNvPr id="6" name="Imagen 5">
          <a:extLst>
            <a:ext uri="{FF2B5EF4-FFF2-40B4-BE49-F238E27FC236}">
              <a16:creationId xmlns:a16="http://schemas.microsoft.com/office/drawing/2014/main" xmlns="" id="{00000000-0008-0000-05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6675"/>
          <a:ext cx="38100" cy="190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0</xdr:col>
      <xdr:colOff>0</xdr:colOff>
      <xdr:row>1</xdr:row>
      <xdr:rowOff>0</xdr:rowOff>
    </xdr:from>
    <xdr:ext cx="19050" cy="19050"/>
    <xdr:pic>
      <xdr:nvPicPr>
        <xdr:cNvPr id="7" name="Imagen 6">
          <a:extLst>
            <a:ext uri="{FF2B5EF4-FFF2-40B4-BE49-F238E27FC236}">
              <a16:creationId xmlns:a16="http://schemas.microsoft.com/office/drawing/2014/main" xmlns="" id="{00000000-0008-0000-0500-000007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0" y="66675"/>
          <a:ext cx="19050" cy="190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0</xdr:col>
      <xdr:colOff>0</xdr:colOff>
      <xdr:row>1</xdr:row>
      <xdr:rowOff>0</xdr:rowOff>
    </xdr:from>
    <xdr:ext cx="19050" cy="19050"/>
    <xdr:pic>
      <xdr:nvPicPr>
        <xdr:cNvPr id="8" name="Imagen 7">
          <a:extLst>
            <a:ext uri="{FF2B5EF4-FFF2-40B4-BE49-F238E27FC236}">
              <a16:creationId xmlns:a16="http://schemas.microsoft.com/office/drawing/2014/main" xmlns="" id="{00000000-0008-0000-0500-000008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0" y="66675"/>
          <a:ext cx="19050" cy="190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0</xdr:col>
      <xdr:colOff>0</xdr:colOff>
      <xdr:row>1</xdr:row>
      <xdr:rowOff>0</xdr:rowOff>
    </xdr:from>
    <xdr:ext cx="19050" cy="19050"/>
    <xdr:pic>
      <xdr:nvPicPr>
        <xdr:cNvPr id="9" name="Imagen 8">
          <a:extLst>
            <a:ext uri="{FF2B5EF4-FFF2-40B4-BE49-F238E27FC236}">
              <a16:creationId xmlns:a16="http://schemas.microsoft.com/office/drawing/2014/main" xmlns="" id="{00000000-0008-0000-0500-000009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0" y="66675"/>
          <a:ext cx="19050" cy="190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editAs="oneCell">
    <xdr:from>
      <xdr:col>8</xdr:col>
      <xdr:colOff>62593</xdr:colOff>
      <xdr:row>1</xdr:row>
      <xdr:rowOff>77558</xdr:rowOff>
    </xdr:from>
    <xdr:to>
      <xdr:col>8</xdr:col>
      <xdr:colOff>871129</xdr:colOff>
      <xdr:row>3</xdr:row>
      <xdr:rowOff>26062</xdr:rowOff>
    </xdr:to>
    <xdr:pic>
      <xdr:nvPicPr>
        <xdr:cNvPr id="10" name="Imagen 9">
          <a:extLst>
            <a:ext uri="{FF2B5EF4-FFF2-40B4-BE49-F238E27FC236}">
              <a16:creationId xmlns:a16="http://schemas.microsoft.com/office/drawing/2014/main" xmlns="" id="{00000000-0008-0000-0500-00000A000000}"/>
            </a:ext>
          </a:extLst>
        </xdr:cNvPr>
        <xdr:cNvPicPr>
          <a:picLocks noChangeAspect="1"/>
        </xdr:cNvPicPr>
      </xdr:nvPicPr>
      <xdr:blipFill>
        <a:blip xmlns:r="http://schemas.openxmlformats.org/officeDocument/2006/relationships" r:embed="rId3"/>
        <a:stretch>
          <a:fillRect/>
        </a:stretch>
      </xdr:blipFill>
      <xdr:spPr>
        <a:xfrm>
          <a:off x="8044543" y="144233"/>
          <a:ext cx="808536" cy="901004"/>
        </a:xfrm>
        <a:prstGeom prst="rect">
          <a:avLst/>
        </a:prstGeom>
      </xdr:spPr>
    </xdr:pic>
    <xdr:clientData/>
  </xdr:twoCellAnchor>
  <xdr:twoCellAnchor editAs="oneCell">
    <xdr:from>
      <xdr:col>0</xdr:col>
      <xdr:colOff>0</xdr:colOff>
      <xdr:row>1</xdr:row>
      <xdr:rowOff>148170</xdr:rowOff>
    </xdr:from>
    <xdr:to>
      <xdr:col>2</xdr:col>
      <xdr:colOff>590550</xdr:colOff>
      <xdr:row>1</xdr:row>
      <xdr:rowOff>580635</xdr:rowOff>
    </xdr:to>
    <xdr:pic>
      <xdr:nvPicPr>
        <xdr:cNvPr id="11" name="Imagen 10">
          <a:extLst>
            <a:ext uri="{FF2B5EF4-FFF2-40B4-BE49-F238E27FC236}">
              <a16:creationId xmlns:a16="http://schemas.microsoft.com/office/drawing/2014/main" xmlns="" id="{00000000-0008-0000-0500-00000B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0" y="214845"/>
          <a:ext cx="1647825" cy="432465"/>
        </a:xfrm>
        <a:prstGeom prst="rect">
          <a:avLst/>
        </a:prstGeom>
      </xdr:spPr>
    </xdr:pic>
    <xdr:clientData/>
  </xdr:twoCellAnchor>
  <xdr:twoCellAnchor editAs="oneCell">
    <xdr:from>
      <xdr:col>0</xdr:col>
      <xdr:colOff>0</xdr:colOff>
      <xdr:row>4</xdr:row>
      <xdr:rowOff>66675</xdr:rowOff>
    </xdr:from>
    <xdr:to>
      <xdr:col>9</xdr:col>
      <xdr:colOff>3300</xdr:colOff>
      <xdr:row>39</xdr:row>
      <xdr:rowOff>123825</xdr:rowOff>
    </xdr:to>
    <xdr:pic>
      <xdr:nvPicPr>
        <xdr:cNvPr id="13" name="Imagen 12"/>
        <xdr:cNvPicPr>
          <a:picLocks noChangeAspect="1"/>
        </xdr:cNvPicPr>
      </xdr:nvPicPr>
      <xdr:blipFill>
        <a:blip xmlns:r="http://schemas.openxmlformats.org/officeDocument/2006/relationships" r:embed="rId5"/>
        <a:stretch>
          <a:fillRect/>
        </a:stretch>
      </xdr:blipFill>
      <xdr:spPr>
        <a:xfrm>
          <a:off x="0" y="1323975"/>
          <a:ext cx="9852150" cy="632460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3</xdr:row>
      <xdr:rowOff>0</xdr:rowOff>
    </xdr:from>
    <xdr:to>
      <xdr:col>0</xdr:col>
      <xdr:colOff>38100</xdr:colOff>
      <xdr:row>3</xdr:row>
      <xdr:rowOff>19050</xdr:rowOff>
    </xdr:to>
    <xdr:pic>
      <xdr:nvPicPr>
        <xdr:cNvPr id="2" name="Imagen 1">
          <a:extLst>
            <a:ext uri="{FF2B5EF4-FFF2-40B4-BE49-F238E27FC236}">
              <a16:creationId xmlns:a16="http://schemas.microsoft.com/office/drawing/2014/main" xmlns="" id="{00000000-0008-0000-06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971550"/>
          <a:ext cx="38100" cy="190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3</xdr:row>
      <xdr:rowOff>0</xdr:rowOff>
    </xdr:from>
    <xdr:to>
      <xdr:col>0</xdr:col>
      <xdr:colOff>19050</xdr:colOff>
      <xdr:row>3</xdr:row>
      <xdr:rowOff>19050</xdr:rowOff>
    </xdr:to>
    <xdr:pic>
      <xdr:nvPicPr>
        <xdr:cNvPr id="3" name="Imagen 2">
          <a:extLst>
            <a:ext uri="{FF2B5EF4-FFF2-40B4-BE49-F238E27FC236}">
              <a16:creationId xmlns:a16="http://schemas.microsoft.com/office/drawing/2014/main" xmlns="" id="{00000000-0008-0000-0600-000003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0" y="971550"/>
          <a:ext cx="19050" cy="190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3</xdr:row>
      <xdr:rowOff>0</xdr:rowOff>
    </xdr:from>
    <xdr:to>
      <xdr:col>0</xdr:col>
      <xdr:colOff>19050</xdr:colOff>
      <xdr:row>3</xdr:row>
      <xdr:rowOff>19050</xdr:rowOff>
    </xdr:to>
    <xdr:pic>
      <xdr:nvPicPr>
        <xdr:cNvPr id="4" name="Imagen 3">
          <a:extLst>
            <a:ext uri="{FF2B5EF4-FFF2-40B4-BE49-F238E27FC236}">
              <a16:creationId xmlns:a16="http://schemas.microsoft.com/office/drawing/2014/main" xmlns="" id="{00000000-0008-0000-0600-000004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0" y="971550"/>
          <a:ext cx="19050" cy="190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3</xdr:row>
      <xdr:rowOff>0</xdr:rowOff>
    </xdr:from>
    <xdr:to>
      <xdr:col>0</xdr:col>
      <xdr:colOff>19050</xdr:colOff>
      <xdr:row>3</xdr:row>
      <xdr:rowOff>19050</xdr:rowOff>
    </xdr:to>
    <xdr:pic>
      <xdr:nvPicPr>
        <xdr:cNvPr id="5" name="Imagen 4">
          <a:extLst>
            <a:ext uri="{FF2B5EF4-FFF2-40B4-BE49-F238E27FC236}">
              <a16:creationId xmlns:a16="http://schemas.microsoft.com/office/drawing/2014/main" xmlns="" id="{00000000-0008-0000-0600-000005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0" y="971550"/>
          <a:ext cx="19050" cy="190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57151</xdr:colOff>
      <xdr:row>1</xdr:row>
      <xdr:rowOff>93369</xdr:rowOff>
    </xdr:from>
    <xdr:to>
      <xdr:col>3</xdr:col>
      <xdr:colOff>83634</xdr:colOff>
      <xdr:row>1</xdr:row>
      <xdr:rowOff>600075</xdr:rowOff>
    </xdr:to>
    <xdr:pic>
      <xdr:nvPicPr>
        <xdr:cNvPr id="6" name="Imagen 5">
          <a:extLst>
            <a:ext uri="{FF2B5EF4-FFF2-40B4-BE49-F238E27FC236}">
              <a16:creationId xmlns:a16="http://schemas.microsoft.com/office/drawing/2014/main" xmlns="" id="{00000000-0008-0000-0600-000006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57151" y="131469"/>
          <a:ext cx="2007451" cy="506706"/>
        </a:xfrm>
        <a:prstGeom prst="rect">
          <a:avLst/>
        </a:prstGeom>
      </xdr:spPr>
    </xdr:pic>
    <xdr:clientData/>
  </xdr:twoCellAnchor>
  <xdr:twoCellAnchor editAs="oneCell">
    <xdr:from>
      <xdr:col>7</xdr:col>
      <xdr:colOff>710296</xdr:colOff>
      <xdr:row>1</xdr:row>
      <xdr:rowOff>9525</xdr:rowOff>
    </xdr:from>
    <xdr:to>
      <xdr:col>7</xdr:col>
      <xdr:colOff>1464272</xdr:colOff>
      <xdr:row>2</xdr:row>
      <xdr:rowOff>166082</xdr:rowOff>
    </xdr:to>
    <xdr:pic>
      <xdr:nvPicPr>
        <xdr:cNvPr id="7" name="Imagen 6">
          <a:extLst>
            <a:ext uri="{FF2B5EF4-FFF2-40B4-BE49-F238E27FC236}">
              <a16:creationId xmlns:a16="http://schemas.microsoft.com/office/drawing/2014/main" xmlns="" id="{00000000-0008-0000-0600-000007000000}"/>
            </a:ext>
          </a:extLst>
        </xdr:cNvPr>
        <xdr:cNvPicPr>
          <a:picLocks noChangeAspect="1"/>
        </xdr:cNvPicPr>
      </xdr:nvPicPr>
      <xdr:blipFill>
        <a:blip xmlns:r="http://schemas.openxmlformats.org/officeDocument/2006/relationships" r:embed="rId4"/>
        <a:stretch>
          <a:fillRect/>
        </a:stretch>
      </xdr:blipFill>
      <xdr:spPr>
        <a:xfrm>
          <a:off x="10073371" y="47625"/>
          <a:ext cx="753976" cy="823307"/>
        </a:xfrm>
        <a:prstGeom prst="rect">
          <a:avLst/>
        </a:prstGeom>
      </xdr:spPr>
    </xdr:pic>
    <xdr:clientData/>
  </xdr:twoCellAnchor>
  <xdr:twoCellAnchor editAs="oneCell">
    <xdr:from>
      <xdr:col>0</xdr:col>
      <xdr:colOff>190501</xdr:colOff>
      <xdr:row>4</xdr:row>
      <xdr:rowOff>90238</xdr:rowOff>
    </xdr:from>
    <xdr:to>
      <xdr:col>6</xdr:col>
      <xdr:colOff>1015747</xdr:colOff>
      <xdr:row>52</xdr:row>
      <xdr:rowOff>140369</xdr:rowOff>
    </xdr:to>
    <xdr:pic>
      <xdr:nvPicPr>
        <xdr:cNvPr id="9" name="Imagen 8"/>
        <xdr:cNvPicPr>
          <a:picLocks noChangeAspect="1"/>
        </xdr:cNvPicPr>
      </xdr:nvPicPr>
      <xdr:blipFill>
        <a:blip xmlns:r="http://schemas.openxmlformats.org/officeDocument/2006/relationships" r:embed="rId5"/>
        <a:stretch>
          <a:fillRect/>
        </a:stretch>
      </xdr:blipFill>
      <xdr:spPr>
        <a:xfrm>
          <a:off x="190501" y="1333501"/>
          <a:ext cx="6881141" cy="9194131"/>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O:\Data\2019\02.%20M.%20Operaciones\02.%20Reportes%20de%20eventos%20diarios\Febrero\Reporte%20del%20COE-MTC%2025%2002%2019%20noche%20-%20betsy.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mtc-fs02\COE\Data\2019\02.%20M.%20Operaciones\02.%20Reportes%20de%20eventos%20diarios\Febrero\Reporte%20del%20COE-MTC%2021%2002%2019%20ma&#241;ana%20-%20PVD.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ransportes"/>
      <sheetName val="Transportes PVD"/>
      <sheetName val="Comunicaciones"/>
      <sheetName val="Aviación"/>
      <sheetName val="Puertos"/>
    </sheetNames>
    <sheetDataSet>
      <sheetData sheetId="0"/>
      <sheetData sheetId="1"/>
      <sheetData sheetId="2"/>
      <sheetData sheetId="3"/>
      <sheetData sheetId="4"/>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ransportes"/>
      <sheetName val="Transportes PVD"/>
      <sheetName val="Comunicaciones"/>
      <sheetName val="Aviación"/>
      <sheetName val="Puertos"/>
    </sheetNames>
    <sheetDataSet>
      <sheetData sheetId="0"/>
      <sheetData sheetId="1"/>
      <sheetData sheetId="2"/>
      <sheetData sheetId="3" refreshError="1"/>
      <sheetData sheetId="4" refreshError="1"/>
    </sheetDataSet>
  </externalBook>
</externalLink>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COE - MTC" refreshedDate="45014.769377662036" createdVersion="5" refreshedVersion="5" minRefreshableVersion="3" recordCount="184">
  <cacheSource type="worksheet">
    <worksheetSource name="Tabla142423234766272"/>
  </cacheSource>
  <cacheFields count="13">
    <cacheField name="N°" numFmtId="1">
      <sharedItems containsString="0" containsBlank="1" containsNumber="1" containsInteger="1" minValue="1" maxValue="181"/>
    </cacheField>
    <cacheField name="VER MAPA" numFmtId="0">
      <sharedItems/>
    </cacheField>
    <cacheField name="FECHA DEL EVENTO" numFmtId="14">
      <sharedItems containsSemiMixedTypes="0" containsNonDate="0" containsDate="1" containsString="0" minDate="2019-03-07T00:00:00" maxDate="2023-03-30T00:00:00"/>
    </cacheField>
    <cacheField name="DEPARTAMENTO_x000a_PROVINCIA  /  DISTRITO" numFmtId="164">
      <sharedItems/>
    </cacheField>
    <cacheField name="AFECTACIÓN" numFmtId="164">
      <sharedItems longText="1"/>
    </cacheField>
    <cacheField name="ESTADO" numFmtId="164">
      <sharedItems count="3">
        <s v="TRÁNSITO INTERRUMPIDO"/>
        <s v="TRÁNSITO RESTRINGIDO"/>
        <s v="TRÁNSITO NORMAL"/>
      </sharedItems>
    </cacheField>
    <cacheField name="METRAJE" numFmtId="0">
      <sharedItems containsBlank="1" containsMixedTypes="1" containsNumber="1" minValue="0" maxValue="37000"/>
    </cacheField>
    <cacheField name="EVENTO - OCURRENCIA / ACCIONES" numFmtId="164">
      <sharedItems longText="1"/>
    </cacheField>
    <cacheField name="MAQUINARIA_x000a_(Cantidad/tipo)" numFmtId="164">
      <sharedItems containsBlank="1"/>
    </cacheField>
    <cacheField name="ADMINISTRACIÓN / RESPONSABLE" numFmtId="164">
      <sharedItems count="71">
        <s v="PVN_x000a_Administración directa_x000a_Jefatura zonal Cusco Apurímac_x000a_Jaime Leonardo Huaman Cabrera_x000a_Correo: jlhuaman@pvn.gob.pe"/>
        <s v="PVN_x000a_Administración Directa_x000a_Jefatura zonal Piura - Tumbes_x000a_Pool Brayner Salguero Calle  - Jefe zonal_x000a_Correo: psalguero@pvn.gob.pe"/>
        <s v="PVN_x000a_Administración Directa_x000a_Jefatura zonal Ica       _x000a_Jean Pier Moscoso  - Jefe zonal_x000a_Correo:acojal@pvn.gob.pe"/>
        <s v="PVN_x000a_Administración por contrato_x000a_Jefatura zonal Lima                  Alfredo Antonio Cojal Del Solar _x000a_Correo:acojal@pvn.gob.pe"/>
        <s v="COVISUR_x000a_Comunicación vía correo:_x000a_Operadora de Central de Emergencias_x000a_María Agreda_x000a_Correo: central@covisur.com.pe"/>
        <s v="PVN_x000a_Administración Directa _x000a_Jefatura zonal La Libertad_x000a_Carlos Alberto Lapoint Zavala - Jefe zonal_x000a_Correo: clapoint@pvn.gob.pe"/>
        <s v="PVN_x000a_Administración Directa _x000a_Jefatura zonal Piura - Tumbes_x000a_Pool Brayner Salguero Calle  - Jefe zonal_x000a_Correo: psalguero@pvn.gob.pe"/>
        <s v="PVN_x000a_Administración Directa _x000a_Jefatura zonal  Ancash_x000a_Carlos Eduardo Cueva Figueroa - Jefe zonal_x000a_Correo: ccueva@pvn.gob.pe"/>
        <s v="PVN_x000a_Administración Directa _x000a_Jefatura zonal Huancavelica_x000a_Hebert Taipe Hurtado - Jefe zonal_x000a_Correo: htaipe@pvn.gob.pe"/>
        <s v="PVN_x000a_Administración por contrato_x000a_Jefatura zonal Puno_x000a_Roger Aguilar Araca - Jefe zonal_x000a_Correo: raguilar@pvn.gob.pe"/>
        <s v="PVN_x000a_Administración directa_x000a_Jefatura zonal Puno_x000a_Roger Aguilar Araca - Jefe zonal_x000a_Correo: raguilar@pvn.gob.pe"/>
        <s v="PVN_x000a_Administración Directa _x000a_Jefatura  Zonal Áncash _x000a_Carlos Eduardo Cueva Figueroa - Jefe zonal_x000a_Correo: ccueva@pvn.gob.pe"/>
        <s v="PVN_x000a_Administración Directa_x000a_Jefatura zonal Junín-Pasco_x000a_Raul Alexei Corilla Nuñez  - Jefe zonal_x000a_Correo: rcorilla@pvn.gob.pe"/>
        <s v="PVN_x000a_Administración por contrato_x000a_Jefatura zonal Lambayeque_x000a_Berenita Del Rosario Rodriguez  - Jefe zonal_x000a_Correo: brodriguez@pvn.gob.pe"/>
        <s v="CONCESIÓN CANCHAQUE_x000a_Comunicación vía correo:_x000a_Central de Atención de Emergencias - Conservación Vial caecv@unna.com.pe"/>
        <s v="PVN_x000a_Administración por contrato_x000a_Jefatura zonal Piura - Tumbes_x000a_Pool Brayner Salguero Calle  - Jefe zonal_x000a_Correo: psalguero@pvn.gob.pe"/>
        <s v="PVN_x000a_Administración Directa _x000a_Jefatura zonal Cajamarca_x000a_Fernando Blas Diaz  - Jefe zonal_x000a_Correo: fblas@pvn.gob.pe"/>
        <s v="PVN_x000a_Administración Directa_x000a_Jefatura zonal Lambayeque_x000a_Berenita del Rosario Rodriguez - Jefe zonal_x000a_Correo: brodriguez@pvn.gob.pe"/>
        <s v="PVN_x000a_Administración Directa_x000a_Jefatura zonal Amazonas_x000a_Wilder Vasquez Amambal - Jefe zonal_x000a_Correo: wvasqueza@pvn.gob.pe"/>
        <s v="PVN_x000a_Administración por contrato_x000a_Jefatura zonal Cajamarca_x000a_Fernando Blas Diaz  - Jefe zonal_x000a_Correo: fblas@pvn.gob.pe"/>
        <s v="CONVIAL SIERRA NORTE_x000a_Comunicación telefónica: Central de emergencias"/>
        <s v="PVN_x000a_Administración directa_x000a_Jefatura zonal San Martin_x000a_Rafael Antonio Gatica Vega- Jefe zonal_x000a_Correo:rgatica@pvn.gob.pe"/>
        <s v="IIRSA NORTE_x000a_Comunicación vía telefónica:_x000a_Centro de Control de Operaciones"/>
        <s v="PVN_x000a_Administración Directa _x000a_Jefatura zonal Junín - Pasco_x000a_Raul Alexei Corilla Nuñez  - Jefe zonal_x000a_Correo: rcorilla@pvn.gob.pe"/>
        <s v="PVN_x000a_Administración Directa _x000a_Jefatura zonal VRAEM_x000a_Óscar Chauca Rodríguez - Jefe zonal_x000a_Correo: ochauca@pvn.gob.pe"/>
        <s v="PVN_x000a_Administración directa_x000a_Jefatura zonal Áncash_x000a_Roger Aguilar Araca - Jefe zonal_x000a_Correo: raguilar@pvn.gob.pe"/>
        <s v="PVN_x000a_Administración por contrato_x000a_Jefatura zonal Ucayali_x000a_Carlos Davila Rivadeneyra  - Jefe zonal_x000a_Correo: cdavila@pvn.gob.pe"/>
        <s v="PVN_x000a_Administración por contrato_x000a_Jefatura zonal  Ica                              Jean Pier Moscoso _x000a_Correo: acojal@pvn.gob.pe"/>
        <s v="PVN_x000a_Administración por contrato_x000a_Jefatura zonal Ayacucho_x000a_Gary Filio Ricalde Tinoco - Jefe zonal_x000a_Correo: gricalde@pvn.gob.pe"/>
        <s v="PVN_x000a_Administración directa_x000a_Jefatura zonal Ucayali_x000a_Carlos Davila Rivadeneyra  - Jefe zonal_x000a_Correo: cdavila@pvn.gob.pe"/>
        <s v="PVN_x000a_Administración por contrato_x000a_Jefatura zonal  Ica                       Jean Pier Moscoso _x000a_Correo: acojal@pvn.gob.pe"/>
        <s v="PVN_x000a_Administración por contrato_x000a_Jefatura zonal Cajamarca_x000a_Fernando Blas Diaz - Jefe zonal_x000a_Correo: fblas@pvn.gob.pe"/>
        <s v="PVN_x000a_Administración Directa _x000a_Jefatura zonal  Ica                              Jean Pier Moscoso _x000a_Correo: acojal@pvn.gob.pe"/>
        <s v="PVN_x000a_Administración Directa _x000a_Jefatura zonal Áncash_x000a_Roger Aguilar Araca - Jefe zonal_x000a_Correo: raguilar@pvn.gob.pe"/>
        <s v="PVN_x000a_Administración Directa_x000a_Jefatura zonal  Ica                              Jean Pier Moscoso _x000a_Correo: acojal@pvn.gob.pe"/>
        <s v="SURVIAL_x000a_Comunicación vía correo:_x000a_CAE Survial caesurvial@unna.com.pe"/>
        <s v="COVISUR_x000a_Comunicación vía correo:_x000a_Operadora de Central de Emergencias_x000a_Shirley Alemán_x000a_Correo: central@covisur.com.pe"/>
        <s v="PVN_x000a_Administración por contrato_x000a_Jefatura zonal Lima_x000a_Alfredo Antonio Cojal Del Solar - Jefe zonal_x000a_Correo: acojal@pvn.gob.pe"/>
        <s v="PVN_x000a_Administración Directa _x000a_Jefatura zonal La Libertad_x000a_Carlos Alberto Lapoint Zavala_x000a_Correo: clapoint@pvn.gob.pe_x000a__x000a_"/>
        <s v="PVN_x000a_Administración Directa_x000a_Jefatura zonal Lima                Alfredo Antonio Cojal Del Solar _x000a_Correo:acojal@pvn.gob.pe"/>
        <s v="PVN_x000a_Administración Directa _x000a_Jefatura zonal La Libertad_x000a_Carlos Alberto Lapoint Zavala - Jefe zonal_x000a_Correo: clapoint@pvn.gob.pe_x000a_"/>
        <s v="PVN_x000a_Administración Directa _x000a_Jefatura zonal Áncash_x000a_Carlos Eduardo Cueva Figueroa - Jefe zonal_x000a_Correo: ccueva@pvn.gob.pe"/>
        <s v="PVN_x000a_Administración por contrato _x000a_Jefatura zonal Cajamarca_x000a_Ronald Luis Moreno Huaman  - Jefe zonal_x000a_Correo: rlmoreno@pvn.gob.pe"/>
        <s v="PVN_x000a_Administración Directa                Alfredo Antonio Cojal Del Solar _x000a_Correo:acojal@pvn.gob.pe"/>
        <s v="PVN_x000a_Administración por Directa_x000a_Jefatura zonal Huánuco                 Alfredo Carlos Davila Rivadeneyra _x000a_Correo:acojal@pvn.gob.pe"/>
        <s v="PVN_x000a_Administración Directa_x000a_Jefatura zonal  Ica                              Jean Pier Moscoso _x000a_Correo: acojal@pvn.gob.pee"/>
        <s v="CONCESIÓN CANCHAQUE_x000a_Comunicación vía telefónica:_x000a_Ing. Lucía Díaz_x000a_Teléf.. 940185419"/>
        <s v="PVN_x000a_Administración por contrato_x000a_Jefatura zonal Ancash_x000a_Carlos Eduardo Cueva Figueroa - Jefe zonal_x000a_Correo: ccueva@pvn.gob.pe"/>
        <s v="COVISOL_x000a_Comunicación vía telefónica:_x000a_Ing. Manuel Zárate"/>
        <s v="PVN_x000a_Administración Directa _x000a_Jefatura zonal Lima_x000a_Alfredo Antonio Cojal Del Solar_x000a_Correo:acojal@pvn.gob.pe"/>
        <s v="PVN_x000a_Administración por Contrato _x000a_Jefatura zonal Áncash_x000a_Roger Aguilar Araca - Jefe zonal_x000a_Correo: raguilar@pvn.gob.pe"/>
        <s v="PVN_x000a_Administración directo_x000a_Jefatura zonal Lima_x000a_Alfredo Antonio Cojal Del Solar - Jefe zonal_x000a_Correo: acojal@pvn.gob.pe"/>
        <s v="PVN_x000a_Administración Directa _x000a_Jefatura zonal Huancavelica_x000a_Hebert Taipe Hurtado  - Jefe zonal_x000a_Correo: htaipe@pvn.gob.pe"/>
        <s v="PVN_x000a_Administración Directa _x000a_Jefatura zonal Lambayeque_x000a_Berenita Del Rosario Rodriguez - Jefe zonal_x000a_Correo: clapoint@pvn.gob.pe"/>
        <s v="PVN_x000a_Administración Directa_x000a_Jefatura zonal Huánuco_x000a_Carlos Alberto Davila Rivadeneyra - Jefe zonal_x000a_Correo: cdavila@pvn.gob.pe"/>
        <s v="AUTOPISTA DEL NORTE_x000a_Comunicación vía correo:_x000a_Centro De Atención de Emergencias_x000a_Correo:  cae@aunor.pe"/>
        <s v="PVN_x000a_Administración por contrato_x000a_Jefatura zonal La Libertad_x000a_Lapoint Zavala Carlos Alberto  - Jefe zonal_x000a_Correo: clapoint@pvn.gob.pe"/>
        <s v="PVN_x000a_Administración Directa_x000a_Jefatura zonal Áncash_x000a_Carlos Eduardo Cueva Figueroa  - Jefe zonal_x000a_Correo: ccueva@pvn.gob.pe"/>
        <s v="OBRAINSA Concesión Valle del Zaña_x000a_Comunicación vía telefónica_x000a_Sr. César Lluncor Ochoa - Jefe de Ingeniería"/>
        <s v="PVN_x000a_Administración Directa _x000a_Jefatura zonal Cusco - Apurímac_x000a_Jaime Leonardo Huaman Cabrera - Jefe zonal_x000a_Correo: jluaman@pvn.gob.pe"/>
        <s v="PVN_x000a_Administración por contrato_x000a_Jefatura zonal Tacna - Moquegua_x000a_Mercedes Liliana Prieto Castillo - Jefe zonal_x000a_Correo: mprieto@pvn.gob.pe"/>
        <s v="PVN_x000a_Administración Directa_x000a_Jefatura zonal Huánuco_x000a_Carlos Davila Rivadeneyra  - Jefe zonal_x000a_Correo: cdavila@pvn.gob.pe"/>
        <s v="PVN_x000a_Administración por contrato_x000a_Jefatura zonal Tacna - Moquegua_x000a_ Mercedes Liliana Prieto Castillo - Jefe zonal_x000a_Correo: mprieto@pvn.gob.pe"/>
        <s v="INTERSUR Concesiones_x000a_Comunicación vía correo:_x000a_Gustavo Bustinza gbustinza@intersur.com.pe"/>
        <s v="PVN_x000a_Administración por contrato_x000a_Administración por contrato_x000a_Jefatura zonal Puno_x000a_Roger Aguilar Araca - Jefe zonal_x000a_Correo: raguilar@pvn.gob.pe"/>
        <s v="PVN _x000a_Comunicación vía correo: Víctor Ramírez Mío Dirección de Gestión Vial - Central de Emergencias Viales Correo: vramirez@proviasnac.gob.pe"/>
        <s v="COVISUR_x000a_Comunicación vía correo:_x000a_Operadora de Central de Emergencias_x000a_Úrsula Cyran Vargas_x000a_Correo: central@covisur.com.pe"/>
        <s v="COVISUR_x000a_Comunicación vía correo:_x000a_Operadora de Central de Emergencias_x000a_Irene Alfaro Vizcarra_x000a_Correo: central@covisur.com.pe"/>
        <s v="CONVIAL SIERRA NORTE_x000a_Comunicación vía correo:_x000a_Central de Emergencias_x000a_Correo: central_de_emergencias@convialsierranorte.pe"/>
        <s v="INTERSUR Concesiones_x000a_Comunicación vía correo:_x000a_Félix Cuty Curi_x000a_Supervisor de Pesaje y Servicios_x000a_Correo: fcuty@intersur.com.pe"/>
        <s v="PVN_x000a_Administración Directa _x000a_Jefatura zonal Huánuco_x000a_Carlos Davila Rivadeneyra  - Jefe zonal_x000a_cdavila@pvn.gob.pe"/>
      </sharedItems>
    </cacheField>
    <cacheField name="VER FOTO / VIDEO" numFmtId="0">
      <sharedItems containsBlank="1"/>
    </cacheField>
    <cacheField name="LATITUD" numFmtId="0">
      <sharedItems containsMixedTypes="1" containsNumber="1" minValue="-16.739999999999998" maxValue="-4.0190000000000001"/>
    </cacheField>
    <cacheField name="LONGITUD" numFmtId="0">
      <sharedItems containsMixedTypes="1" containsNumber="1" minValue="-81.146000000000001" maxValue="-69.716999999999999"/>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184">
  <r>
    <n v="181"/>
    <s v="M23.03.345"/>
    <d v="2023-03-26T00:00:00"/>
    <s v="Apurímac_x000a_Grau  / Huayllati"/>
    <s v="Red Vial Nacional: PE-3SX_x000a_Tramo: Emp-PE 3SF(Progreso) - Matara_x000a_Sector: Chacapampa Km 0+000 - Km 34+200"/>
    <x v="0"/>
    <n v="0"/>
    <s v="Precipitaciones pluviales - Asentamiento de plataforma_x000a_Debido a las precipitaciones pluviales, se produjo asentamiento de plataforma.   _x000a_                                                         _x000a_29.03.23. PVN Zonal Apurímac informa que se viene coordinado la contratación de los servicios, para la reparación de la plataforma._x000a_Challhuahuacho - Pamputa PE-3SF - PE-3SX"/>
    <s v="Maquinaria de PVN_x000a__x000a_ "/>
    <x v="0"/>
    <s v="FOTO"/>
    <s v="-14.022"/>
    <s v="-72.479"/>
  </r>
  <r>
    <n v="180"/>
    <s v="M23.03.303"/>
    <d v="2023-03-20T00:00:00"/>
    <s v="Piura_x000a_Sechura / Sechura"/>
    <s v="Red Vial Nacional: PE-04,_x000a_Tramo: Emp. PE-1N (el cruce) Dv. Sechura (PE-1NK)_x000a_Sector: La Mina Km 6+000 - Km 6+100"/>
    <x v="0"/>
    <n v="100"/>
    <s v="Precipitaciones pluviales - Socavación de Plataforma_x000a_Debido a las fuertes precipitaciones, así como las aguas que vierten del rio Piura hacia las lagunas san Ramón y Ñapique que finaliza por gravedad en la laguna la niña, asimismo se realiza las evaluaciones pertinentes para la toma de acciones correspondientes se produjo pérdida de  plataforma._x000a__x000a_29.03.23. PVN Zonal Piura - Tumbes informa que realiza las evaluaciones pertinentes para la toma de acciones correspondientes, luego que el nivel de agua baje en el sector afectado._x000a_Ruta Alterna: PE-1N - Dv Catacaos (Emp. PE-1N) - Catacaos - La Unión - Sechura."/>
    <s v="_x000a__x000a_"/>
    <x v="1"/>
    <s v="FOTO"/>
    <s v="-5.976"/>
    <s v="-80.635"/>
  </r>
  <r>
    <n v="179"/>
    <s v="M23.03.227"/>
    <d v="2023-03-16T00:00:00"/>
    <s v="Ica_x000a_Palpa / Palpa"/>
    <s v="Red Vial Nacional: PE-30D,_x000a_Tramo: Palpa - Llauta,_x000a_Sector: Tambo Km 15+500 - Km 33+500"/>
    <x v="0"/>
    <n v="200"/>
    <s v="Precipitaciones pluviales - Pérdida de plataforma_x000a_Debido a las constantes lluvias en la zona, se produjo pérdida de plataforma._x000a__x000a_29.03.23. PVN Zonal Ica realiza la eliminación de material de derrumbe"/>
    <s v="Maquinaria de PVN_x000a__x000a_01 Excavadora_x000a__x000a_"/>
    <x v="2"/>
    <s v="FOTO"/>
    <s v="-14.430"/>
    <s v="-75.122"/>
  </r>
  <r>
    <n v="178"/>
    <s v="M23.03.239"/>
    <d v="2023-03-16T00:00:00"/>
    <s v="Piura _x000a_Huancabamba / Canchaque"/>
    <s v="Red Vial Nacional: PE-02A,_x000a_Tramo: Dv. Palambla - Cruz Blanca,_x000a_Sector: Pte. Fierro Km 89+000"/>
    <x v="0"/>
    <n v="0"/>
    <s v="Precipitaciones pluviales - Pérdida de plataforma_x000a_Debido a las precipitaciones pluviales, se produjo pérdida de plataforma._x000a__x000a_29.03.23. PVN Zonal Piura - Tumbes informa que realizarán trabajos de recuperación de plataforma, mediante las actividades de apertura de trocha y carguío de rocas._x000a_Ruta Alterna: Los Ranchos - Ruta vecinal."/>
    <s v="Maquinaria de PVN_x000a__x000a_01 Tractor oruga_x000a_03 Camión volquete"/>
    <x v="1"/>
    <s v="FOTO"/>
    <s v="-5.371"/>
    <s v="-79.580"/>
  </r>
  <r>
    <n v="177"/>
    <s v="M23.03.238"/>
    <d v="2023-03-16T00:00:00"/>
    <s v="Piura _x000a_Huancabamba / Canchaque"/>
    <s v="Red Vial Nacional: PE-02A,_x000a_Tramo: Dv. Palambla - Cruz Blanca,_x000a_Sector: La Sullanera Km 93+000"/>
    <x v="0"/>
    <n v="1000"/>
    <s v="Precipitaciones pluviales - Pérdida de plataforma_x000a_Debido a las precipitaciones pluviales, se produjo pérdida de plataforma._x000a__x000a_29.03.23. PVN Zonal Piura - Tumbes realiza la gestión para la adquisición de combustible y contratación de los servicios de alquiler de maquinaria a todo costo y servicio de control de tránsito y seguridad vial del sector, se mantiene la transitabilidad vehicular interrumpida. _x000a_Rutas alternas: Los Ranchos- Ruta vecinal. "/>
    <s v="Maquinaria de PVN_x000a__x000a__x000a_02 Excavadora_x000a_03 Camión volquete"/>
    <x v="1"/>
    <m/>
    <s v="-5.364"/>
    <s v="-79.578"/>
  </r>
  <r>
    <n v="176"/>
    <s v="M23.03.237"/>
    <d v="2023-03-16T00:00:00"/>
    <s v="Piura _x000a_Huancabamba / Canchaque"/>
    <s v="Red Vial Nacional: PE-02A,_x000a_Tramo: Dv. Palambla - Cruz Blanca,_x000a_Sector: Las Minas Km 102+300"/>
    <x v="0"/>
    <n v="500"/>
    <s v="Precipitaciones pluviales - Pérdida de plataforma_x000a_Debido a las precipitaciones pluviales, se produjo pérdida de plataforma._x000a__x000a_29.03.23. PVN Zonal Piura - Tumbes realiza la gestión para la adquisición de combustible y contratación de los servicios de alquiler de maquinaria a todo costo y servicio de control de tránsito y seguridad vial del sector, se mantiene la transitabilidad vehicular interrumpida. _x000a_Rutas alternas: Los Ranchos- Ruta vecinal. "/>
    <s v="Maquinaria de PVN_x000a__x000a__x000a_02 Excavadora_x000a_03 Camión volquete"/>
    <x v="1"/>
    <s v="FOTO"/>
    <s v="-5.371"/>
    <s v="-79.568"/>
  </r>
  <r>
    <n v="175"/>
    <s v="M23.03.236"/>
    <d v="2023-03-16T00:00:00"/>
    <s v="Piura _x000a_Huancabamba / Canchaque"/>
    <s v="Red Vial Nacional: PE-02A,_x000a_Tramo: Dv. Palambla - Cruz Blanca,_x000a_Sector: Las Minas Km 103+800"/>
    <x v="0"/>
    <n v="500"/>
    <s v="Precipitaciones pluviales - Pérdida de plataforma_x000a_Debido a las precipitaciones pluviales, se produjo pérdida de plataforma._x000a__x000a_29.03.23. PVN Zonal Piura - Tumbes realiza la gestión para la adquisición de combustible y contratación de los servicios de alquiler de maquinaria a todo costo y servicio de control de tránsito y seguridad vial del sector, se mantiene la transitabilidad vehicular interrumpida. _x000a_Rutas alternas: Los Ranchos- Ruta vecinal. "/>
    <s v="Maquinaria de PVN_x000a__x000a__x000a_02 Excavadora_x000a_03 Camión volquete"/>
    <x v="1"/>
    <m/>
    <s v="-5.368"/>
    <s v="-79.568"/>
  </r>
  <r>
    <n v="174"/>
    <s v="M23.03.233"/>
    <d v="2023-03-16T00:00:00"/>
    <s v="Piura _x000a_Huancabamba / Canchaque"/>
    <s v="Red Vial Nacional: PE-02A,_x000a_Tramo: Dv. Palambla - Cruz Blanca,_x000a_Sector: Las Minas Km 104+500"/>
    <x v="0"/>
    <n v="1000"/>
    <s v="Precipitaciones pluviales - Pérdida de plataforma_x000a_Debido a las precipitaciones pluviales, se produjo pérdida de plataforma._x000a__x000a_29.03.23. PVN Zonal Piura - Tumbes realiza la gestión para la adquisición de combustible y contratación de los servicios de alquiler de maquinaria a todo costo y servicio de control de tránsito y seguridad vial del sector, se mantiene la transitabilidad vehicular interrumpida. _x000a_Rutas alternas: Los Ranchos- Ruta vecinal. "/>
    <s v="Maquinaria de PVN_x000a__x000a__x000a_02 Excavadora_x000a_03 Camión volquete"/>
    <x v="1"/>
    <m/>
    <s v="-5.371"/>
    <s v="-79.567"/>
  </r>
  <r>
    <n v="173"/>
    <s v="M23.03.176"/>
    <d v="2023-03-14T00:00:00"/>
    <s v="Lima_x000a_Huaura / Sayan"/>
    <s v="Red Vial Nacional: PE-18_x000a_Tramo: OV Rio Seco-Sayan_x000a_Sector: El ahorcado Km 20+100 - Km 20+950"/>
    <x v="0"/>
    <n v="850"/>
    <s v="Precipitaciones pluviales - Huaico_x000a_Debido a las constantes lluvias, se produjo el deslizamiento en la zona._x000a__x000a_29.03.23. PVN Zonal Lima informa que continúa los trabajos de recuperación de plataforma mediante trabajos de descolmatación y conformación de plataforma con equipo mecánico."/>
    <s v="Maquinaria de  PVN_x000a_01 Cargador frontal_x000a_02 Volquetes_x000a_01 Excabadora"/>
    <x v="3"/>
    <s v="FOTO"/>
    <s v="-11.271"/>
    <s v="-77.325"/>
  </r>
  <r>
    <n v="172"/>
    <s v="M23.03.242"/>
    <d v="2023-03-14T00:00:00"/>
    <s v="Puno_x000a_San Roman / Cabanillas"/>
    <s v="_x000a_Red Vial Nacional: PE-34A, _x000a_Tramo: Santa Lucía - Juliaca, _x000a_Sector: Km 238+901 - Km 239+000, Km 270+801 - Km 271+200, Km 296+500 - Km 296+630"/>
    <x v="0"/>
    <m/>
    <s v="Acción humana - Manifestación_x000a_Debido a la coyuntura política actual, pobladores bloquean la vía._x000a__x000a_29.03.23. La Concesionaria informa de bloqueo de vía y comunican a los usuarios que transitan por los peajes."/>
    <m/>
    <x v="4"/>
    <m/>
    <s v="-15.692"/>
    <s v="-70.594"/>
  </r>
  <r>
    <n v="171"/>
    <s v="M23.03.101"/>
    <d v="2023-03-11T00:00:00"/>
    <s v="Áncash _x000a_Corongo / Bambas"/>
    <s v="Red Vial Nacional: PE-3N, _x000a_Tramo: Chuquicata - Pte Huarochirí,  _x000a_Sector: Huarochirí  Km 714+950- Km 740+600"/>
    <x v="0"/>
    <m/>
    <s v="Precipitaciones pluviales - Derrumbe_x000a_Debido al deslizamiento de material suelto por las intensas lluvias en la zona, se produjo un huaico._x000a__x000a_29.03.23. PVN Zonal la Libertad informa realiza limpieza de huaico y derrumbe, así como eliminación de material suelto."/>
    <s v="Maquinaria de  PVN_x000a__x000a_01 Cargador Frontal_x000a_01 Camión volquete"/>
    <x v="5"/>
    <m/>
    <s v="-8.664"/>
    <s v="-78.045"/>
  </r>
  <r>
    <n v="169"/>
    <s v="M23.03.32"/>
    <d v="2023-03-07T00:00:00"/>
    <s v="Piura_x000a_Piura / Tambo Grande"/>
    <s v="Red Vial Nacional: PE-1NR, Tramo: Tambogrande - Chulucanas, _x000a_Sector: Quebrada San Francisco Km 12+900"/>
    <x v="0"/>
    <n v="0"/>
    <s v="Precipitaciones pluviales - Inundación_x000a_Debido a las intensas precipitaciones, se produjo una inundación en la vía._x000a__x000a_29.03.23. PVN Zonal Piura - Tumbes informa que se está monitoreando el nivel del agua, el mismo que nuevamente ha incrementado no permitiendo el tránsito vehicular, asimismo se continua con las gestiones para adquisición de bienes y contratación de servicios para la instalación de alcantarillas de TMC de mayor diámetro para su colocación con enrocado."/>
    <s v="Maquinaria de PVN"/>
    <x v="6"/>
    <s v="FOTO"/>
    <s v="-4.946"/>
    <s v="-80.258"/>
  </r>
  <r>
    <n v="168"/>
    <s v="M23.02.188"/>
    <d v="2023-02-27T00:00:00"/>
    <s v="Áncash_x000a_Pallasca / Tauca"/>
    <s v="Red Vial Nacional: PE-3NA,_x000a_Tramo: Dv. Sihuas - Tauca,  _x000a_Sector: Hierbabuena Km 118+200- Km 118+300 "/>
    <x v="0"/>
    <n v="100"/>
    <s v="Precipitaciones pluviales - Derrumbe_x000a_Debido a la inestabilidad de talud superior y lluvias en la zona, se produjo un deslizamiento de material._x000a__x000a_29.03.23. PVN Zonal Áncash Informa que el 27/03/2023 se retomaran los trabajos de eliminación lateral de derrumbe paralizados desde el 07.03.2023 por mal clima y condiciones inseguras de trabajo, por continuos deslizamientos del talud superior, se precisa que los trabajos se ejecutaran a través de un tercero (servicio a todo costo)._x000a_Ruta Alterna: (AN 527) Trayectoria: Emp. PE-3N (ANCOS) - Santa Rosa - Miraflores - Llapo-Emp. PE-3NA."/>
    <s v="Maquinaria de PVN_x000a__x000a_01 Cargador frontal_x000a_"/>
    <x v="7"/>
    <s v="FOTO"/>
    <s v="-8.496"/>
    <s v="-78.018"/>
  </r>
  <r>
    <n v="167"/>
    <s v="M23.02.85"/>
    <d v="2023-02-10T00:00:00"/>
    <s v="Huancavelica_x000a_Castrovirreynna / Mollepampa"/>
    <s v="Red Vial Nacional: PE-26A,_x000a_Tramo: Mollepampa - Cocas,  _x000a_Sector: Quincara Km 96+000 - Km 96+070"/>
    <x v="0"/>
    <n v="70"/>
    <s v="Precipitaciones pluviales - Derrumbe_x000a_Debido a las intensas lluvias en la zona, se produjo derrumbe mayor sobre plataforma._x000a__x000a_29.03.23. PVN Zonal Huancavelica informa que los trabajos de la limpieza del derrumbe se encuentran suspendidos._x000a_Ruta alterna 1: Quincara - Cocas - Castrovirreyna - Ticrapo._x000a_Ruta alterna 2: Quincara - Mollepampa - Ticrapo. Ruta alterna 2: Santa Ines Ticrapo (Ruta 280)."/>
    <s v="Maquinaria de PVN_x000a__x000a_01 Cargador frontal_x000a_01 Camión Volquete"/>
    <x v="8"/>
    <s v="FOTO"/>
    <s v="-13.298"/>
    <s v="-75.403"/>
  </r>
  <r>
    <n v="166"/>
    <s v="M23.01.29"/>
    <d v="2023-01-04T00:00:00"/>
    <s v="Puno_x000a_San Antonio de Putina / Putina"/>
    <s v="Red Vial Nacional: PE-34Q, _x000a_Tramo: Putina - Muñani, _x000a_Sector: Putina Km 3+000 - Km 22+000"/>
    <x v="0"/>
    <m/>
    <s v="Acción humana - Manifestación_x000a_Debido a la coyuntura política actual, pobladores bloquean la vía._x000a__x000a_29.03.23. PVN Zonal Puno informa que el Conservador no realiza limpieza para no exponer a los trabajadores."/>
    <s v="Maquinaria del Contratista Conservador Consorcio Vial Pro"/>
    <x v="9"/>
    <m/>
    <s v="-14.843"/>
    <s v="-69.877"/>
  </r>
  <r>
    <n v="165"/>
    <s v="M23.02.190"/>
    <d v="2023-01-04T00:00:00"/>
    <s v="Puno_x000a_Puno / Puno"/>
    <s v="Red Vial Nacional: PE-3S, _x000a_Tramo: Puno - Desaguadero, _x000a_Sector: Puente Ilave Km 1411+755 - Km 1505+486"/>
    <x v="0"/>
    <m/>
    <s v="Acción humana - Manifestación_x000a_Debido a la coyuntura política actual, pobladores bloquean la vía._x000a_        _x000a_29.03.23. PVN Puno informa que los manifestantes han vuelto a interrumpir el tránsito vehicular, han soldado de un extremo del puente con estructura metálica."/>
    <m/>
    <x v="10"/>
    <m/>
    <s v="-15.841"/>
    <s v="-70.033"/>
  </r>
  <r>
    <m/>
    <s v="M23.03.376"/>
    <d v="2023-03-29T00:00:00"/>
    <s v="Áncash_x000a_Recuay / Recuay"/>
    <s v="Red Vial Nacional: PE-3N, _x000a_Tramo: Recuay - Huaraz, _x000a_Sector: DV Olleros- Huaraz Km 560+000 - Km 575+000"/>
    <x v="1"/>
    <n v="5000"/>
    <s v="Precipitaciones pluviales - Socovación de plataforma_x000a_Debido a las intensas lluvias intensas se produjo un ahuellamiento._x000a__x000a_29.03.23. PVN Zonal Áncash informa que realiza la gestión para los trabajos de mantenimiento."/>
    <s v="Maquinaria PVN_x000a__x000a_"/>
    <x v="11"/>
    <m/>
    <s v="-9.684"/>
    <s v="-77.472"/>
  </r>
  <r>
    <n v="164"/>
    <s v="M23.03.375"/>
    <d v="2023-03-29T00:00:00"/>
    <s v="Pasco_x000a_Oxapampa/ Villarrica"/>
    <s v="Red Vial Nacional: PE-5N, _x000a_Tramo:Pte. Raither -Villarrica, _x000a_Sector: Las Lomas-Pampa Encantada Km 21+800 Km 25+960"/>
    <x v="1"/>
    <n v="4160"/>
    <s v="Precipitaciones pluviales - Derrumbe_x000a_Debido a las intensas lluvias intensas se produjo un derrumbe._x000a__x000a_29.03.23. PVN Zonal Junín, informa que se tiene asignado maquinaria para realizar la limpieza de la vía."/>
    <s v="Maquinaria del Contratista _x000a_01 Camión Volquete_x000a_01 Cargador forntal"/>
    <x v="12"/>
    <s v="FOTO"/>
    <s v="-10.830"/>
    <s v="-75.295"/>
  </r>
  <r>
    <n v="164"/>
    <s v="M23.03.373"/>
    <d v="2023-03-29T00:00:00"/>
    <s v="Cajamarca_x000a_Chota / Llama"/>
    <s v="Red Vial Nacional: PE-06A, _x000a_Tramo: Pte. Cumbil - Llama, _x000a_Sector: Llama Km 106+400 - Km 106+800."/>
    <x v="1"/>
    <n v="400"/>
    <s v="Precipitaciones pluviales - Derrumbe_x000a_Debido a las intensas lluvias intensas se produjo un derrumbe._x000a__x000a_29.03.23. PVN Zonal Lambayeque informa que el Conservador realiza la eliminación de material de derrumbe."/>
    <s v="Maquinaria del Contratista _x000a_01 Camión Volquete_x000a_01 Retroexcavadora"/>
    <x v="13"/>
    <m/>
    <s v="-6.497"/>
    <s v="-79.151"/>
  </r>
  <r>
    <n v="150"/>
    <s v="M23.03.374"/>
    <d v="2023-03-29T00:00:00"/>
    <s v="Áncash_x000a_Huaraz / Pira"/>
    <s v="Red Vial Nacional: PE-14A, _x000a_Tramo: Yupash - Callanpunta , _x000a_Sector: Jirac Km 87+500 - Km 110+000"/>
    <x v="1"/>
    <m/>
    <s v="Precipitaciones pluviales - Derrumbe_x000a_Debido a las intensas lluvias intensas se produjo un derrumbe._x000a__x000a_29.03.23. PVN Zonal Áncash informa que el Conservador realiza la eliminación de material de derrumbe."/>
    <m/>
    <x v="11"/>
    <m/>
    <s v="-9.551"/>
    <s v="-77.631"/>
  </r>
  <r>
    <n v="163"/>
    <s v="M23.03.371"/>
    <d v="2023-03-29T00:00:00"/>
    <s v="Cajamarca_x000a_Chota / Huambos"/>
    <s v="Red Vial Nacional: PE-06A, _x000a_Tramo: Llama - Huambos , _x000a_Sector: Chota Km 152+450 - Km 152+550"/>
    <x v="1"/>
    <n v="100"/>
    <s v="Precipitaciones pluviales - Derrumbe_x000a_Debido a las intensas lluvias intensas se produjo un derrumbe._x000a__x000a_29.03.23. PVN Zonal Lambayeque informa que el Conservador realiza la eliminación de material de derrumbe."/>
    <s v="Maquinaria del Contratista _x000a_01 Camión Volquete_x000a_01 Retroexcavadora"/>
    <x v="13"/>
    <m/>
    <s v="-5.127"/>
    <s v="-78.995"/>
  </r>
  <r>
    <n v="162"/>
    <s v="M23.03.369"/>
    <d v="2023-03-29T00:00:00"/>
    <s v="Piura_x000a_Morropón / Salitral"/>
    <s v="Red Vial Nacional: PE-02A,_x000a_Tramo: Buenos Aires - Piedra Azul, _x000a_Sector: Km 53+500"/>
    <x v="1"/>
    <m/>
    <s v="Precipitaciones pluviales - Crecida de río_x000a_Debido a las constantes lluvias en la zona aumentó el caudal que interrumpió el tránsito._x000a__x000a_29.03.23. La Concesionaria informa sobre  el aumento del Caudal del Badén Serran en el km 53+500 Tramo: Buenos Aires-Piedra Azul, el Tránsito vehicular y peatonal es restringido en la zona."/>
    <s v="Maquinaria de Concesionaria Canchaque"/>
    <x v="14"/>
    <m/>
    <s v="-5.435"/>
    <s v="-79.768"/>
  </r>
  <r>
    <n v="161"/>
    <s v="M23.03.370"/>
    <d v="2023-03-29T00:00:00"/>
    <s v="Piura_x000a_Morropon / Santo Domingo"/>
    <s v="Red Vial Nacional: PE-1NR,_x000a_Tramo: Morropón-Pte La Gallega ,  _x000a_Sector: Pte La Gallega Km 82+980- Km 83+050"/>
    <x v="1"/>
    <n v="250"/>
    <s v="Precipitaciones pluviales - Socavación de Plataforma_x000a_Debido a las intensas lluvias intensas se produjo la socavación de plataforma_x000a__x000a_29.03.23. PVN  Piura - Tumbes informa que el Conservador realiza trabajos de excavación y perfilado del talud inferior para la recuperación de la plataforma en dicho sector."/>
    <s v="Maquinaria de PVN_x000a__x000a__x000a_"/>
    <x v="1"/>
    <m/>
    <s v="-5.124"/>
    <s v="-79.907"/>
  </r>
  <r>
    <n v="160"/>
    <s v="M23.03.372"/>
    <d v="2023-03-28T00:00:00"/>
    <s v="Amazonas _x000a_Utcubamba / Cumba"/>
    <s v="Red Vial Nacional: PE-5NG_x000a_Tramo: Corral Quemado - Pto Malleta (tramo 1)_x000a_Sector: Cumba Km 14+200 km 24+200"/>
    <x v="1"/>
    <n v="10000"/>
    <s v="Precipitaciones pluviales - Deformación Profunda_x000a_Debido a las precipitaciones constantes en la zona y carga pesadas._x000a__x000a_29.03.23. PVN Zonal Amazonas informa que continua con los trabajos  de escarificado, perfilado y compactado  de plataforma. "/>
    <s v="Maquinaria PVN_x000a__x000a_01 Rodillo liso_x000a_01 Cisterna de agua"/>
    <x v="15"/>
    <s v="FOTO"/>
    <s v="-5.862"/>
    <s v="-78.692"/>
  </r>
  <r>
    <n v="159"/>
    <s v="M23.03.363"/>
    <d v="2023-03-28T00:00:00"/>
    <s v="Puno _x000a_Melgar / Ayaviri"/>
    <s v="Red Vial Nacional: PE-3SG_x000a_Tramo: Dv Ocoruro- Emp .PE 3S( Ayaviri) / tramo IX, _x000a_Sector: Ayaviri Km 355+900 - Km 355+910"/>
    <x v="1"/>
    <n v="10"/>
    <s v="Acción humana - Manifestación_x000a_Debido a la coyuntura política actual, manifestantes bloquearon la vía en ambos sentidos._x000a__x000a_29.03.23. PVN Zonal Puno informa que el Conservador monitorea la emergencia, con un nuevo bloqueo de la vía producto de las manifestaciones de la población por temas políticos."/>
    <s v="Maquinaria del Contratista ConservadorChina Railway tunnel group_x000a_"/>
    <x v="9"/>
    <s v="FOTO"/>
    <s v="-14.895"/>
    <s v="-70.602"/>
  </r>
  <r>
    <n v="158"/>
    <s v="M23.03.368"/>
    <d v="2023-03-28T00:00:00"/>
    <s v="Áncash_x000a_Huaraz / Independencia"/>
    <s v="Red Vial Nacional: PE-14,_x000a_Tramo: Yupash - Huaraz, _x000a_Sector: Pongor Km 142+000 - Km 144+000"/>
    <x v="1"/>
    <n v="2000"/>
    <s v="Precipitaciones pluviales - Derrumbe_x000a_Debido a lluvias intensas en la zona y la inestabilidad del talud superior, se produjo derrumbe._x000a__x000a_29.03.23. PVN Zonal Áncash moviliza maquinaria para atención de la emergencia, para proceder a la destrucción de la roca en forma controlada y posterior eliminación del material."/>
    <s v="Maquinaria de PVN_x000a__x000a_01 Cargador frontal_x000a_01 Camión volquete_x000a_"/>
    <x v="7"/>
    <m/>
    <s v="-9.518"/>
    <s v="-77.537"/>
  </r>
  <r>
    <n v="157"/>
    <s v="M23.03.365"/>
    <d v="2023-03-28T00:00:00"/>
    <s v="Áncash_x000a_Santa / Chimbote"/>
    <s v="Red Vial Nacional: PE-12,_x000a_Tramo: Santa - Chuquicara- Puente Huarochirí  _x000a_Sector: Suchiman km  41+500 - km 60+800"/>
    <x v="1"/>
    <m/>
    <s v="Precipitaciones pluviales - Pérdida de Plataforma_x000a_Debido a lluvias intensas en la zona, se produjo la pérdida de plataforma en zona citada._x000a__x000a_29.03.23. PVN Zonal La Libertad continúa los trabajos de limpieza de los derrumbes, así como la eliminación del material suelto que sucede en la zona."/>
    <s v="Maquinaria de PVN_x000a__x000a_01 Cargador frontal_x000a_"/>
    <x v="5"/>
    <m/>
    <s v="-8.732"/>
    <s v="-78.428"/>
  </r>
  <r>
    <n v="156"/>
    <s v="M23.03.364"/>
    <d v="2023-03-28T00:00:00"/>
    <s v="Cajamarca_x000a_Chota / Llama"/>
    <s v="Red Vial Nacional: PE-06A, _x000a_Tramo: Pte. Cumbil - Llama, _x000a_Sector: llama Km 91+700 - Km 92+050"/>
    <x v="1"/>
    <n v="1837"/>
    <s v="Precipitaciones pluviales - Derrumbe_x000a_Debido a las constantes lluvias en la zona, se produjo derrumbe en la zona mencionada. _x000a__x000a_29.03.23. PVN Zonal Cajamarca informa que el Conservador realiza la excavación para la construcción de 2 muros de mampostería en las progresivas mencionadas"/>
    <s v="Maquinaria del Contratista Conservador Consorcio Vial Pimentel_x000a__x000a_"/>
    <x v="16"/>
    <m/>
    <s v="-6.550"/>
    <s v="-79.217"/>
  </r>
  <r>
    <n v="155"/>
    <s v="M23.03.367"/>
    <d v="2023-03-27T00:00:00"/>
    <s v="Áncash_x000a_Huaraz / Pariacoto"/>
    <s v="Red Vial Nacional: PE-14_x000a_Tramo:  Pariacoto - Yupash_x000a_Sector: Rurashca Km 65+000 km 68+500"/>
    <x v="1"/>
    <n v="4000"/>
    <s v="Precipitaciones pluviales - Derrumbe_x000a_Debido a las intensas lluvias intensas se produjo un derrumbe._x000a__x000a_29.03.23. PVN Zonal Ancash informa que realiza lla limpieza del derrumbe "/>
    <s v="Maquinaria de PVN_x000a__x000a__x000a_"/>
    <x v="7"/>
    <m/>
    <s v="-9.550"/>
    <s v="-77.798"/>
  </r>
  <r>
    <n v="154"/>
    <s v="M23.03.366"/>
    <d v="2023-03-27T00:00:00"/>
    <s v="Áncash_x000a_Huaraz / Pariacoto"/>
    <s v="Red Vial Nacional: PE-14_x000a_Tramo: Casma Pariacoto  _x000a_Sector: Pariacoto Km 61+000 km 64+500"/>
    <x v="1"/>
    <n v="3500"/>
    <s v="Precipitaciones pluviales - Derrumbe_x000a_Debido a las intensas lluvias intensas se produjo un derrumbe._x000a__x000a_29.03.23. PVN Zonal Ancash informa que realiza lla limpieza del derrumbe "/>
    <s v="Maquinaria de PVN_x000a__x000a__x000a_"/>
    <x v="7"/>
    <m/>
    <s v="-9.546"/>
    <s v="-77.831"/>
  </r>
  <r>
    <n v="153"/>
    <s v="M23.03.360"/>
    <d v="2023-03-27T00:00:00"/>
    <s v="Cajamarca_x000a_Chota / Llama"/>
    <s v="Red Vial Nacional: PE-06B, _x000a_Tramo: Pte. Cumbil - Santa Cruz, _x000a_Sector: Catache Km 12+350 - Km 12+450"/>
    <x v="1"/>
    <n v="100"/>
    <s v="Precipitaciones pluviales - Huaico_x000a_Debido a las constantes lluvias en la zona, se produjo la colmatación del rio producto del huaico. _x000a__x000a_29.03.23. PVN Zonal Cajamarca informa que el Conservador realiza la eliminación material de derrumbes y huaicos."/>
    <s v="Maquinaria del Contratista Conservador Consorcio Vial Pimentel_x000a__x000a_"/>
    <x v="16"/>
    <m/>
    <s v="-6.626"/>
    <s v="-79.160"/>
  </r>
  <r>
    <n v="152"/>
    <s v="M23.03.358"/>
    <d v="2023-03-27T00:00:00"/>
    <s v="Cajamarca_x000a_Chota / Llama"/>
    <s v="Red Vial Nacional: PE-06A, _x000a_Tramo: Pte. Cumbil - Llama, _x000a_Sector: Barriolatas Km 103+400 - Km 103+600"/>
    <x v="1"/>
    <n v="200"/>
    <s v="Precipitaciones pluviales - Derrumbe_x000a_Debido a las intensas lluvias intensas se produjo un derrumbe._x000a__x000a_29.03.23. PVN Zonal Lambayeque informa que el Conservador realiza la eliminación de material de derrumbe."/>
    <s v="Maquinaria del Contratista Conservador Consorcio Vial Pimentel_x000a__x000a_01 Cargador frontal_x000a_03 Camión volquete"/>
    <x v="17"/>
    <s v="FOTO"/>
    <s v="-6.498"/>
    <s v="-79.161"/>
  </r>
  <r>
    <n v="151"/>
    <s v="M23.03.356"/>
    <d v="2023-03-27T00:00:00"/>
    <s v="Amazonas_x000a_Rodríguez de Mendoza / San Nicolás"/>
    <s v="Red Vial Nacional: PE-08B, _x000a_Tramo: Rodríguez de Mendoza - Punta de carretera, _x000a_Sector: Nueva Esperanza Km 417+500 - Km 422+000"/>
    <x v="1"/>
    <n v="5000"/>
    <s v="Precipitaciones pluviales - Ahuellamiento_x000a_Debido a las intensas lluvias intensas se produjo un ahuellamiento._x000a__x000a_29.03.23. PVN Zonal Amazonas inicia los trabajos de escarificado y perfilado sin aporte de material."/>
    <s v="Maquinaria PVN_x000a__x000a_01 Motoniveladora_x000a_01 Rodillo "/>
    <x v="18"/>
    <s v="FOTO"/>
    <s v="-6.410"/>
    <s v="-77.452"/>
  </r>
  <r>
    <n v="150"/>
    <s v="M23.03.362"/>
    <d v="2023-03-26T00:00:00"/>
    <s v="Áncash_x000a_Recuay / Catac"/>
    <s v="Red Vial Nacional: PE-3N, _x000a_Tramo: Catac - Huaraz, _x000a_Sector: Catac - Huaraz Km 542+550 - Km 577+400"/>
    <x v="1"/>
    <n v="5000"/>
    <s v="Precipitaciones pluviales - Deformación profunda_x000a_Debido a las intensas lluvias intensas se produjo un ahuellamiento._x000a__x000a_29.03.23. PVN Zonal Áncash informa que se inicia los trabajos de escarificado y reconformación de plataforma que se encuentra con deformación profunda."/>
    <s v="Maquinaria PVN_x000a__x000a_01 Motoniveladora_x000a_01 Rodillo liso_x000a_01 Camión cisterna"/>
    <x v="11"/>
    <m/>
    <s v="-9.824"/>
    <s v="-77.417"/>
  </r>
  <r>
    <n v="149"/>
    <s v="M23.03.355"/>
    <d v="2023-03-27T00:00:00"/>
    <s v="Cajamarca_x000a_San Ignacio / San Ignacio"/>
    <s v="Red Vial Nacional: PE-5N, _x000a_Tramo: Puente Ciruelo -  San Ignacio, _x000a_Sector: Tomaque Alto Km 1498+467 Km 1498+567"/>
    <x v="1"/>
    <n v="100"/>
    <s v="Precipitaciones pluviales - Asentamiento de plataforma_x000a_Debido a la acción de la naturaleza se produjo asentamiento de plataforma._x000a__x000a_29.03.23. PVN Zonal Cjamarca informa que el día 27/03/2023 continúa las actividades de extensión de material de afirmado."/>
    <s v="Maquinaria del Contratista Conservador Consorcio HOB construtores_x000a__x000a_01 Cargador frontal"/>
    <x v="19"/>
    <m/>
    <s v="-5.127"/>
    <s v="-78.995"/>
  </r>
  <r>
    <n v="148"/>
    <s v="M23.03.361"/>
    <d v="2023-03-26T00:00:00"/>
    <s v="Áncash_x000a_Antonio Raimondi / Aczo"/>
    <s v="Red Vial Nacional: PE-14D, _x000a_Tramo: Alpash - Puchka, _x000a_Sector: Puchka Km 9+850 - Km 10+000"/>
    <x v="1"/>
    <n v="100"/>
    <s v="Precipitaciones pluviales - Derrumbe_x000a_Debido a las intensas lluvias intensas se produjo un derrumbe._x000a__x000a_29.03.23. PVN Zonal Áncash realiza la eliminación de material de derrumbe con el apoyo de maquinaria."/>
    <s v="Maquinaria de PVN_x000a__x000a_01 Cargador frontal_x000a_"/>
    <x v="11"/>
    <m/>
    <s v="-9.166"/>
    <s v="-76.959"/>
  </r>
  <r>
    <n v="147"/>
    <s v="M23.03.354"/>
    <d v="2023-03-26T00:00:00"/>
    <s v="Áncash_x000a_Casma / Yautan"/>
    <s v="Red Vial Nacional: PE-14A, _x000a_Tramo: Casma - Yautan _x000a_Sector: Yautan Km 42+000 - Km 44+000"/>
    <x v="1"/>
    <m/>
    <s v="Precipitaciones pluviales - Derrumbe_x000a_Debido a las intensas lluvias intensas se produjo un derrumbe._x000a__x000a_29.03.23. PVN Zonal Ancash informa que realiza la eliminación de material de derrumbe para poder restablecer la vía."/>
    <m/>
    <x v="11"/>
    <s v="FOTO"/>
    <s v="-9.534"/>
    <s v="-77.955"/>
  </r>
  <r>
    <n v="146"/>
    <s v="M23.03.353"/>
    <d v="2023-03-26T00:00:00"/>
    <s v="Piura_x000a_Huancabamba / Huarmaca"/>
    <s v="Red Vial Nacional: PE-3N,_x000a_Tramo: Hualapampa - Sondor_x000a_Sector: San Jose De Tunas (Segun Tdr Km. 1741+900) Km 1695+700 - Km 1695+750"/>
    <x v="1"/>
    <n v="50"/>
    <s v="Precipitaciones pluviales - Huaico_x000a_Debido a las constantes lluvias, se produjo huaico._x000a_        _x000a_29.03.23. PVN  Piura - Tumbes informa que el Conservador realiza trabajos de señalización preventiva, control de tránsito, limpieza de plataforma y eliminación de material excedente."/>
    <s v="Maquinaria de PVN_x000a__x000a_ "/>
    <x v="15"/>
    <s v="FOTO"/>
    <s v="-5.502"/>
    <s v="-79.486"/>
  </r>
  <r>
    <n v="145"/>
    <s v="M23.03.352"/>
    <d v="2023-03-25T00:00:00"/>
    <s v="Amazonas _x000a_Chachapoyas / Molinopampa"/>
    <s v="Red Vial Nacional: PE-08B_x000a_Tramo: Molinopampa - Rodriguez de Mendoza,_x000a_Sector: Ocol Km 381+100"/>
    <x v="1"/>
    <m/>
    <s v="Precipitaciones pluviales - Colapso de alcantarilla_x000a_Debido a las precipitaciones constantes en la zona y carga pesadas._x000a__x000a_29.03.23. PVN Zonal Amazonas informa que inicia los trabajos de reposición de alcantarilla con la limpieza del terreno manual y trazo y replanteo."/>
    <s v="Maquinaria PVN_x000a__x000a_01 Retroexcavadora"/>
    <x v="18"/>
    <s v="FOTO"/>
    <s v="-6.267"/>
    <s v="-77.567"/>
  </r>
  <r>
    <n v="144"/>
    <s v="M23.03.350"/>
    <d v="2023-03-25T00:00:00"/>
    <s v="Piura_x000a_Huancabamba/ Huarmaca"/>
    <s v="Red Vial Nacional: PE-3N,_x000a_Tramo: Hualpampa - Sondor,_x000a_Sector: San Jose de Tunas (Según TDR Km. 1745+200) km 1690+000 - Km 1690+300"/>
    <x v="1"/>
    <n v="300"/>
    <s v="Precipitaciones pluviales - Derrumbe_x000a_Debido a las intensas lluvias intensas se produjo un derrumbe._x000a__x000a_29.03.23. PVN  Piura - Tumbes informa que el Conservador informa que se han suspendido trabajos debido a la presencia de lluvias intensas en el tramo y por acceso por derrumbes, se mantiene la señalización preventiva."/>
    <m/>
    <x v="15"/>
    <s v="FOTO"/>
    <s v="-5.490"/>
    <s v="-79.489"/>
  </r>
  <r>
    <n v="143"/>
    <s v="M23.03.347"/>
    <d v="2023-03-25T00:00:00"/>
    <s v="Cajamarca_x000a_Contumaza/ Yonan"/>
    <s v="Red Vial Nacional: PE-08, Tramo: Ciudad de Dios - Chilete, _x000a_Sector: Yonan Km 58+930 - Km 59+210"/>
    <x v="1"/>
    <n v="238"/>
    <s v="Precipitaciones pluviales - Socavación de Plataforma_x000a_Debido a las intensas lluvias intensas se produjo la socavación de plataforma._x000a__x000a_29.03.23. La Concesionaria moviliza maquinaria y personal para realizar la limpieza de la calzada y señalización de la zona."/>
    <s v="Maquinaria del Contratista Convial Sierra Norte_x000a__x000a_"/>
    <x v="20"/>
    <m/>
    <s v="-7.240"/>
    <s v="-79.057"/>
  </r>
  <r>
    <n v="142"/>
    <s v="M23.03.344"/>
    <d v="2023-03-25T00:00:00"/>
    <s v="Piura_x000a_Huancabamba/ Sondor"/>
    <s v="Red Vial Nacional: PE-02B, Tramo: Sondor - DV Tabaconas , _x000a_Sector: Cruz Chiquita  Km 27+330- Km 727+345"/>
    <x v="1"/>
    <m/>
    <s v="Precipitaciones pluviales - Socavación de Plataforma_x000a_Debido a las intensas lluvias intensas se produjo la socavación de plataforma_x000a__x000a_29.03.23. PVN  Piura - Tumbes informa que el Conservador realiza trabajos de excavación y perfilado del talud inferior para la recuperación de la plataforma en dicho sector."/>
    <m/>
    <x v="15"/>
    <m/>
    <s v="-5.337"/>
    <s v="-79.329"/>
  </r>
  <r>
    <n v="141"/>
    <s v="M23.03.342"/>
    <d v="2023-03-25T00:00:00"/>
    <s v="San Martín_x000a_Tocache / Pólvora"/>
    <s v="Red Vial Nacional: PE-5N, Tramo: Campanilla - Pizana, _x000a_Sector: Nuevo San Martin Km 710+800 - Km 710+900"/>
    <x v="1"/>
    <n v="100"/>
    <s v="Precipitaciones pluviales - Derrumbe_x000a_Debido a las intensas lluvias intensas se produjo un derrumbe._x000a__x000a_29.03.23. PVN Zonal San Martin informa que continúan los trabajaos de remoción de derrumbes (lodo)."/>
    <m/>
    <x v="21"/>
    <m/>
    <s v="-7.767"/>
    <s v="-76.664"/>
  </r>
  <r>
    <n v="140"/>
    <s v="M23.03.337"/>
    <d v="2023-03-24T00:00:00"/>
    <s v="San Martín_x000a_Moyobamba / Jepelacio"/>
    <s v="Red Vial Nacional: PE-5N, Tramo: Dv. Moyobamba - Pte. Bolivia, _x000a_Sector: Km 1035+000 (Local Km 515+300)."/>
    <x v="1"/>
    <n v="0"/>
    <s v="Precipitaciones pluviales - Derrumbe_x000a_Debido a las intensas lluvias intensas se produjo un derrumbe._x000a__x000a_29.03.23. La Concesionaria informa que realiza trabajos de limpieza con maquinaria para poder restablecer la vía."/>
    <s v="Maquinaria IIRSA NORTE"/>
    <x v="22"/>
    <m/>
    <s v="-6.147"/>
    <s v="-76.841"/>
  </r>
  <r>
    <n v="139"/>
    <s v="M23.03.334"/>
    <d v="2023-03-24T00:00:00"/>
    <s v="Amazonas _x000a_Chachapoyas / Chachapoyas"/>
    <s v="Red Vial Nacional: PE-08B_x000a_Tramo: Chachapoyas - Molinopampa_x000a_Sector: La Colpa Km 344+300 Km 349+300"/>
    <x v="1"/>
    <n v="5000"/>
    <s v="Precipitaciones pluviales - Deformación profunda_x000a_Debido a las constantes lluvias, se produjo la deformación de las vías._x000a_        _x000a_29.03.23. PVN Zonal Lambayeque realiza trabajos de escarificado y perfilado sin aporte de material, se cuenta con 01 motoniveladora, 01 rodillo y 01 cisterna,"/>
    <s v="Maquinaria de PVN_x000a__x000a_01 Motoniveladora_x000a_01 Rodillo_x000a_01 Cisterna"/>
    <x v="18"/>
    <s v="FOTO"/>
    <s v="-6.221"/>
    <s v="-77.819"/>
  </r>
  <r>
    <n v="138"/>
    <s v="M23.03.333"/>
    <d v="2023-03-24T00:00:00"/>
    <s v="Cajamarca_x000a_San Miguel / La Florida"/>
    <s v="Red Vial Nacional: PE-1NI,_x000a_Tramo: La Florida - Niepos, _x000a_Sector: El Naranjo Km 93+300 - Km 93+700"/>
    <x v="1"/>
    <n v="400"/>
    <s v="Precipitaciones pluviales - Derrumbe_x000a_Debido a las constantes lluvias, se produjo huaico._x000a_        _x000a_29.03.23. PVN Zonal Lambayeque informa que el Conservador realiza  la eliminación de material de derrumbe, se cuenta con 01 cargador frontal y personal"/>
    <s v="Maquinaria del Contratista Conservador Consorcio Vial Pimentel_x000a__x000a_01 Cargador frontal"/>
    <x v="23"/>
    <s v="FOTO"/>
    <s v="-6.899"/>
    <s v="-79,132"/>
  </r>
  <r>
    <n v="137"/>
    <s v="M23.03.332"/>
    <d v="2023-03-24T00:00:00"/>
    <s v="Piura_x000a_Ayabaca / Suyo"/>
    <s v="Red Vial Nacional: PE-1NL,_x000a_Tramo: DV Tambo Grande,- Las Lomas-Suyo,  _x000a_Sector: El Guineo Km 95+950-Km 95+960"/>
    <x v="1"/>
    <n v="10"/>
    <s v="Precipitaciones pluviales - Pérdida de Plataforma_x000a_Debido a las intensas precipitaciones, se produjo la pérdida la plataforma._x000a__x000a_29.03.23. PVN Zonal Piura - Tumbes informa que el Conservador realiza la señalización y seguridad vial, asimismo se viene gestionando la adquisición de bienes y servicios para la reposición de alcantarilla y reconformación y estabilización de plataforma."/>
    <s v="Maquinaria del Contratista "/>
    <x v="15"/>
    <m/>
    <s v="-4.596"/>
    <s v="-80.195"/>
  </r>
  <r>
    <n v="136"/>
    <s v="M23.03.331"/>
    <d v="2023-03-23T00:00:00"/>
    <s v="Junín_x000a_Satipo / Satipo"/>
    <s v="Red Vial Nacional: PE-24C,_x000a_Tramo: Pte. Huanacaure - Paratushiali,   _x000a_Sector: Paratushiali Km 0+500 - Km 9+500"/>
    <x v="1"/>
    <n v="9000"/>
    <s v="Precipitaciones pluviales - Ahuellamiento_x000a_Debido a las constantes lluvias en la zona, se produjo derrumbe afectando la vía._x000a__x000a_29.03.23. PVN Zonal Junín - Pasco continúa los trabajos de perfilado, compactado, carguío y transporte de material de préstamo."/>
    <s v="Maquinaria de PVN"/>
    <x v="23"/>
    <m/>
    <s v="-11.283"/>
    <s v="-74.679"/>
  </r>
  <r>
    <n v="135"/>
    <s v="M23.03.330"/>
    <d v="2023-03-23T00:00:00"/>
    <s v="Ayacucho_x000a_La Mar / Ayna"/>
    <s v="Red Vial Nacional: PE-28I,_x000a_Tramo: San Francisco - Samugari,   _x000a_Sector: Miraflores - Cañapampa Km 0+300 - Km 9+500"/>
    <x v="1"/>
    <n v="7000"/>
    <s v="Precipitaciones pluviales - Derrumbe_x000a_Debido a las constantes lluvias en la zona, se produjo derrumbe afectando la vía._x000a__x000a_29.03.23. PVN Zonal VRAEM realiza la eliminación de material de derrumbe y acopio de material granular."/>
    <s v="Maquinaria de PVN"/>
    <x v="24"/>
    <m/>
    <s v="-12.630"/>
    <s v="-73.789"/>
  </r>
  <r>
    <n v="134"/>
    <s v="M23.03.329"/>
    <d v="2023-03-22T00:00:00"/>
    <s v="La Libertad_x000a_Sánchez Carrión / Chugay"/>
    <s v="Red Vial Nacional: PE-10C,_x000a_Tramo: Pte. Pallar - Mamahuaje,   _x000a_Sector: Pte. Pallar - Chugay Km 0+000 - Km 23+000"/>
    <x v="1"/>
    <n v="23"/>
    <s v="Precipitaciones pluviales - Ahuellamiento_x000a_Debido a las constantes lluvias en la zona sumado al tránsito de vehículos de carga pesada, se produjo ahuellamiento con profundidad de más de 15 cm, afectando la vía._x000a__x000a_29.03.23. PVN Zonal La Libertad continúa los trabajos de bacheo profundo con material."/>
    <s v="Maquinaria de PVN"/>
    <x v="5"/>
    <m/>
    <s v="-7.819"/>
    <s v="-77.880"/>
  </r>
  <r>
    <n v="133"/>
    <s v="M23.03.328"/>
    <d v="2023-03-23T00:00:00"/>
    <s v="Piura_x000a_Sechura / Sechura"/>
    <s v="Red Vial Nacional: PE-04,_x000a_Tramo: El Cruce - Dv. Sechura,   _x000a_Sector: La Mina Km 7+000 - Km 14+600"/>
    <x v="1"/>
    <n v="6985"/>
    <s v="Precipitaciones pluviales - Erosión de plataforma_x000a_Debido a las constantes lluvias en la zona, se produjo una erosión de plataforma._x000a__x000a_29.03.23. PVN Zonal Piura - Tumbes coordina la contratación del servicio para la recuperación de la calzada._x000a_Ruta Alterna: PE-1N y PE-1NK"/>
    <s v="Maquinaria de PVN"/>
    <x v="1"/>
    <s v="FOTO"/>
    <s v="-5.995"/>
    <s v="-80.579"/>
  </r>
  <r>
    <n v="132"/>
    <s v="M23.03.319"/>
    <d v="2023-03-22T00:00:00"/>
    <s v="Áncash_x000a_Huaraz / Pira"/>
    <s v="Red Vial Nacional: PE-14,_x000a_Tramo: Pariacoto - Yupash, _x000a_Sector: Jircan Km 84+000 - Km 87+000"/>
    <x v="1"/>
    <n v="3000"/>
    <s v="Precipitaciones pluviales - Derrumbe_x000a_Debido a las constantes lluvias, se produjo derrumbe que afectó la vía._x000a_        _x000a_29.03.23. PVN Zonal Áncash moviliza maquinaria de la ciudad de Huaraz para atender la emergencia."/>
    <s v="Maquinaria de PVN_x000a__x000a_01 Cargador frontal_x000a_01 Camión volquete"/>
    <x v="25"/>
    <m/>
    <s v="-9.544"/>
    <s v="-77.734"/>
  </r>
  <r>
    <n v="131"/>
    <s v="M23.03.321"/>
    <d v="2023-03-21T00:00:00"/>
    <s v="Ucayali_x000a_Padre Abad / Irazola"/>
    <s v="Red Vial Nacional: PE-5N, _x000a_Tramo: San Alejandro - Neshuya, _x000a_Sector: Nuevo Horizonte Km 340+560 - km 340+980"/>
    <x v="1"/>
    <n v="420"/>
    <s v="Precipitaciones pluviales - Asentamiento de plataforma_x000a_Debido al asentamiento de la plataforma por inestabilidad del talud inferior._x000a__x000a_29.03.23. PVN Zonal Ucayali informa que el Conservador realiza trabajos de extracción, carguío y transporte de roca a la zona afectada."/>
    <s v="Maquinaria del Contratista Conservador Consorcio Pumahuasi"/>
    <x v="26"/>
    <s v="FOTO"/>
    <s v="-8.854"/>
    <s v="-75.148"/>
  </r>
  <r>
    <n v="130"/>
    <s v="M23.03.314"/>
    <d v="2023-03-21T00:00:00"/>
    <s v="Arequipa_x000a_Caraveli / Chala"/>
    <s v="Red Vial Nacional: PE- 1S,_x000a_Tramo: Pto. Inka - Dv. Chaparra,   _x000a_Sector: Chala Km 620+060 - Km 620+660"/>
    <x v="1"/>
    <n v="600"/>
    <s v="Precipitaciones pluviales - Deformación Profunda_x000a_Debido a la deformación profunda (&gt; a 15cm.) se produjo deformación profunda._x000a__x000a_29.03.23. PVN Zonal Ica se viene realizando la gestión para la adquisición de combustible, para la atención de la emergencia vial."/>
    <m/>
    <x v="27"/>
    <m/>
    <s v="-15.862"/>
    <s v="-74.204"/>
  </r>
  <r>
    <n v="129"/>
    <s v="M23.03.306"/>
    <d v="2023-03-21T00:00:00"/>
    <s v="Piura_x000a_Morropón / Chalaco"/>
    <s v="Red Vial Nacional: PE- 1NR,_x000a_Tramo: Morropón - Chalaco,   _x000a_Sector: Chalaco Km 114+100 - Km 124+100"/>
    <x v="1"/>
    <n v="10000"/>
    <s v="Precipitaciones pluviales - Derrumbe_x000a_Debido a derrumbes en la vía por deslizamiento de material por inestabilidad del talud superior y lluvias en la zona, se produjo un derrumbe, por ello se ha dispuesto la limpieza de la calzada._x000a__x000a_29.03.23. PVN Zonal Piura - Tumbes continúa la eliminación de material de derrumbe en diferentes puntos con ayuda de maquinaria, se mantiene la transitabilidad vehicular restringida."/>
    <s v="Maquinaria de PVN_x000a__x000a_01 Retroexcavadora_x000a_01 Camión Volquete"/>
    <x v="1"/>
    <s v="FOTO"/>
    <s v="-5.033"/>
    <s v="-79.831"/>
  </r>
  <r>
    <n v="128"/>
    <s v="M23.03.304"/>
    <d v="2023-03-21T00:00:00"/>
    <s v="Apurímac_x000a_Cotabamba / Cotabambas"/>
    <s v="Red Vial Nacional: PE-3SF,_x000a_Tramo: Chinchaypujio - Cotabambas,_x000a_Sector: Cochapata Km 341+240 - km 341+340"/>
    <x v="1"/>
    <n v="100"/>
    <s v="Precipitaciones pluviales - Derrumbe_x000a_A consecuencias de intensas precipitaciones, se produjo un derrumbe.  _x000a__x000a_29.03.23. PVN Zonal Ayacucho informa que el Conservador realiza trabajos de limpieza de plataforma, eliminación de material excedente."/>
    <s v="Maquinaria del Contratista Conservador Consorcio  CONCAR S.A."/>
    <x v="28"/>
    <m/>
    <s v="-13.720"/>
    <s v="-72.348"/>
  </r>
  <r>
    <n v="127"/>
    <s v="M23.03.322"/>
    <d v="2023-03-20T00:00:00"/>
    <s v="Huánuco _x000a_Puerto Inca / Codo del Pozuzo"/>
    <s v="Red Vial Nacional: PE-5NA,_x000a_Tramo: Pozuzo -  Codo de Pozuzo,  _x000a_Sector: Cocina 2 Km 149+660 - Km 149+690"/>
    <x v="1"/>
    <n v="30"/>
    <s v="Precipitaciones pluviales - Huaico_x000a_Debido a las constantes lluvias en la zona, se produjo la colmatación del rio producto del huaico. _x000a__x000a_29.03.23. PVN Zonal Ucayali realiza la descolmatación y encauzamiento de curso de agua. "/>
    <s v="Maquinaria de PVN_x000a__x000a_01 Excavadora_x000a_"/>
    <x v="29"/>
    <m/>
    <s v="-9.892"/>
    <s v="-75.535"/>
  </r>
  <r>
    <n v="126"/>
    <s v="M23.03.316"/>
    <d v="2023-03-20T00:00:00"/>
    <s v="Piura_x000a_Piura / Catacaos"/>
    <s v="Red Vial Nacional: PE- 1NK,_x000a_Tramo: Catacaos - Dv. Catacaos,   _x000a_Sector: Simbila Km 2+350 - Km 2+358"/>
    <x v="1"/>
    <n v="8"/>
    <s v="Precipitaciones pluviales - Socavación de Plataforma_x000a_A consecuencias de intensas precipitaciones, se produjo socavación en la vía. _x000a__x000a_29.03.23. PVN Zonal Piura - Tumbes realiza las gestiones para la contratación de los bienes y servicios para su atención."/>
    <m/>
    <x v="1"/>
    <m/>
    <s v="-5.250"/>
    <s v="-80.657"/>
  </r>
  <r>
    <n v="125"/>
    <s v="M23.03.311"/>
    <d v="2023-03-20T00:00:00"/>
    <s v="Ayacucho_x000a_Huanca Sancos  / Sancos"/>
    <s v="Red Vial Nacional: PE30D, Tramo: Huanca Sancos  - Pampa Callango,_x000a_Sector: Huanca Sancos  Km 171+482 - Km 171+492"/>
    <x v="1"/>
    <n v="10"/>
    <s v="Precipitaciones pluviales - Erosión de plataforma_x000a_Debido a las constantes lluvias en la zona, se produjo una erosión de plataforma._x000a__x000a_29.03.23. PVN Zonal Ica realiza el acopio de las piedras para la construcción de un muro de gaviones, asimismo se cuenta con la mano de obra realizando las actividades sin equipo mecánico."/>
    <m/>
    <x v="30"/>
    <m/>
    <s v="-13.927"/>
    <s v="-74.345"/>
  </r>
  <r>
    <n v="124"/>
    <s v="M23.03.309"/>
    <d v="2023-03-20T00:00:00"/>
    <s v="Cajamarca_x000a_Contumaza / Contumaza"/>
    <s v="Red Vial Nacional: PE-1NF,_x000a_Tramo: Contumaza - Chilete,_x000a_Sector: La Cuchilla - Señorita Km 126+050 - Km 132+300"/>
    <x v="1"/>
    <n v="2750"/>
    <s v="Precipitaciones pluviales - Huaico_x000a_Debido al deslizamiento de material por inestabilidad del talud superior y lluvias en la zona, se produjo un huaico, por ello se ha dispuesto la recuperación de la calzada._x000a__x000a_29.03.23. PVN Zonal Cajamarca informa que el Conservador realiza la eliminación material de derrumbes y huaicos."/>
    <s v="Maquinaria de PVN_x000a__x000a_01 ractor Neumatico_x000a_01 Cargador Frontal_x000a_01 Camión Volquete"/>
    <x v="31"/>
    <m/>
    <s v="-7.327"/>
    <s v="-78.796"/>
  </r>
  <r>
    <n v="123"/>
    <s v="M23.03.308"/>
    <d v="2023-03-20T00:00:00"/>
    <s v="Piura_x000a_Morropón / Morropón"/>
    <s v="Red Vial Nacional: PE- 1NR,_x000a_Tramo: Morropón - Pte. La Gallega,   _x000a_Sector: Morropón Km 70+500 - Km 73+900"/>
    <x v="1"/>
    <n v="3400"/>
    <s v="Precipitaciones pluviales - Derrumbe_x000a_Debido a derrumbes en la vía por deslizamiento de material por inestabilidad del talud superior y lluvias en la zona, se produjo un derrumbe._x000a__x000a_29.03.23. PVN Zonal Piura - Tumbes continúan los trabajos de atención de la emergencia vial a través de la limpieza de derrumbes entre los km 73+000 - km 73+500."/>
    <m/>
    <x v="1"/>
    <m/>
    <s v="-5.182"/>
    <s v="-79.970"/>
  </r>
  <r>
    <n v="122"/>
    <s v="M23.03.299"/>
    <d v="2023-03-20T00:00:00"/>
    <s v="Huancavelica_x000a_Huaytará / Huaytará"/>
    <s v="Red Vial Nacional: PE-28A _x000a_Tramo: Pte. Suyacuna - Pte. Apacheta ( Tramo Ii) ,   _x000a_Sector: Chaupi Km 143+000 - Km 175+250"/>
    <x v="1"/>
    <n v="32250"/>
    <s v="Precipitaciones pluviales - Erosión de Plataforma_x000a_Debido a las constantes lluvias en la zona, se produjo una erosión de plataforma._x000a__x000a_29.03.23. PVN Zonal Ica viene gestionando la contratación de los servicios para la atención de la emergencia, se ha dispuesto la recuperación de la calzada con actividades de bacheo con afirmado para la recuperación de la transitabilidad"/>
    <m/>
    <x v="32"/>
    <m/>
    <s v="-13.551"/>
    <s v="-75.224"/>
  </r>
  <r>
    <n v="121"/>
    <s v="M23.03.297"/>
    <d v="2023-03-20T00:00:00"/>
    <s v="Piura_x000a_Talara / Parinas"/>
    <s v="Red Vial Nacional: PE-1N,_x000a_Tramo: La Brea - El Alto,  _x000a_Sector: Pariñas Km 1119+650"/>
    <x v="1"/>
    <m/>
    <s v="Precipitaciones pluviales - Erosión de Calzada_x000a_Debido a las intensas precipitaciones, se produjo la erosión de la calzada_x000a__x000a_29.03.23. PVN Zonal Piura - Tumbes informa que el Conservador  inicia los trabajos de relleno en el talud inferior para luego conformarlo así mismo se está realizando el mantenimiento y control de tránsito"/>
    <s v="Maquinaria del Contratista Conservador Consorcio Vial Sullana Tambogrande_x000a__x000a_01 Retroexcavadora"/>
    <x v="15"/>
    <m/>
    <s v="-4.469"/>
    <s v="-81.200"/>
  </r>
  <r>
    <n v="120"/>
    <s v="M23.03.296"/>
    <d v="2023-03-20T00:00:00"/>
    <s v="Áncash_x000a_Huaraz / Pira"/>
    <s v="Red Vial Nacional: PE-14,_x000a_Tramo: Chacchan - Yupash,  _x000a_Sector: Curvas Km 75+000 - Km 75+800"/>
    <x v="1"/>
    <n v="800"/>
    <s v="Precipitaciones pluviales - Derrumbe_x000a_Debido a lluvias intensas en la zona, se produjo derrumbes y huaicos afectando la carretera._x000a__x000a_29.03.23. PVN Zonal Áncash realiza la limpieza de derrumbes y viene fracturando el material sólido._x000a_Ruta Alterna: Emp. PE 3N (Ancos) - Santa Rosa - Miraflores - Llapo - Emp. PE 3NA "/>
    <m/>
    <x v="33"/>
    <m/>
    <s v="-9.539"/>
    <s v="-77.768"/>
  </r>
  <r>
    <n v="119"/>
    <s v="M23.03.294"/>
    <d v="2023-03-19T00:00:00"/>
    <s v="Ayacucho_x000a_Cangallo / Paras"/>
    <s v="Red Vial Nacional: PE-28A, vía Los Libertadores, _x000a_Tramo: Pte. Suyana - Pte. Apacheta,_x000a_Sector: Supaymayo - Ocollo Km 242+000 - Km 264+000"/>
    <x v="1"/>
    <m/>
    <s v="Precipitaciones pluviales - Erosión de plataforma_x000a_Debido a las constantes lluvias en la zona, se produjo erosión de plataforma._x000a__x000a_29.03.23. PVN Zonal Ica informa que viene gestionando la contratación del servicios para la atención de las emergencias viales: 01 servicio de alquiler de 02 camión volquete, 01 servicio de control de tránsito, 01 servicio de bacheo"/>
    <m/>
    <x v="34"/>
    <m/>
    <s v="-13.333"/>
    <s v="-74.606"/>
  </r>
  <r>
    <n v="118"/>
    <s v="M23.03.293"/>
    <d v="2023-03-19T00:00:00"/>
    <s v="Ayacucho_x000a_Cangallo / Paras"/>
    <s v="Red Vial Nacional: PE-28A, vía Los Libertadores, _x000a_Tramo: Pte. Suyacuna - Pte. Apacheta,_x000a_Sector: Licapa - Niñacha  Km 217+200 - Km 240+000"/>
    <x v="1"/>
    <m/>
    <s v="Precipitaciones pluviales - Erosión de plataforma_x000a_Debido a las constantes lluvias en la zona, se produjo erosión de plataforma._x000a__x000a_29.03.23. PVN Zonal Ica informa que se coordina para la el uso de maquinaria."/>
    <m/>
    <x v="34"/>
    <m/>
    <s v="-13.352"/>
    <s v="-74.782"/>
  </r>
  <r>
    <n v="117"/>
    <s v="M23.03.291"/>
    <d v="2023-03-19T00:00:00"/>
    <s v="Ica_x000a_Nazca / Marcona"/>
    <s v="Red Vial Nacional: PE-1S, panamericana sur,_x000a_Tramo: Dv. Marcona - Dv. Nasca, _x000a_Sector: Km 469+300"/>
    <x v="1"/>
    <m/>
    <s v="Precipitaciones pluviales - Inundación_x000a_Debido a las constantes lluvias en la zona se produjo aniego en la calzada._x000a__x000a_29.03.23. La Concesionaria informa que no hay operaciones. La Concesionaria informa que apoya con seguridad, señalización y limpieza de la vía."/>
    <s v="Maquinaria de Concesionaria SURVIAL"/>
    <x v="35"/>
    <m/>
    <s v="-15.027"/>
    <s v="-75.007"/>
  </r>
  <r>
    <n v="116"/>
    <s v="M23.03.288"/>
    <d v="2023-03-18T00:00:00"/>
    <s v="Puno_x000a_San Román / Juliaca "/>
    <s v="Red Vial Nacional: PE-3S, _x000a_Tramo: Puno - Juliaca,_x000a_Sector: Km 1333+401 - Km 1336+500;  Km 34+401 - Km 36+000; Km 33+301 - Km 33+500de la Segunda calzada"/>
    <x v="1"/>
    <m/>
    <s v="Acción humana - Manifestación_x000a_Debido a la coyuntura política actual, pobladores bloquean la vía el día 19.03.23 en el Km 1333+401 - Km 1343+000, Primera y Segunda Calzada._x000a__x000a_29.03.23. La Concesionaria informa que continúa el monitoreo la emergencia vial e informa que efectivos policiales se encuentran en la zona y comunican el hecho a los usuarios que transitan por peajes."/>
    <m/>
    <x v="36"/>
    <m/>
    <s v="-15,685"/>
    <s v="-70,019"/>
  </r>
  <r>
    <n v="115"/>
    <s v="M23.03.282"/>
    <d v="2023-03-18T00:00:00"/>
    <s v="Lima_x000a_Huaura / Paccho"/>
    <s v="Red Vial Nacional: PE-18,_x000a_Tramo: Sayán - Churín, _x000a_Sector: Picunche Km 72+000 - Km 77+900"/>
    <x v="1"/>
    <m/>
    <s v="Precipitaciones pluviales - Huaico_x000a_Debido a las constantes lluvias, se produjo huaico._x000a_        _x000a_29.03.23. PVN Zonal Lima continúa los trabajos de limpieza de material de huaico y derrumbe mayor."/>
    <s v="Maquinaria PVN_x000a__x000a_01 Cargador frontal_x000a_02 Volquetes"/>
    <x v="37"/>
    <m/>
    <s v="-11.000"/>
    <s v="-77.069"/>
  </r>
  <r>
    <n v="114"/>
    <s v="M23.03.280"/>
    <d v="2023-03-18T00:00:00"/>
    <s v="Piura_x000a_Huancabamba / Sondorillo"/>
    <s v="Red Vial Nacional: PE-3N_x000a_Tramo: Hualampa - Sondor,_x000a_Sector: Ovejerias Km 1716+650 - Km 1717+150"/>
    <x v="1"/>
    <n v="500"/>
    <s v="Precipitaciones pluviales - Pérdida de plataforma_x000a_Debido a las precipitaciones pluviales, se produjo pérdida de plataforma.                                                            _x000a_                                                                                                                            _x000a_29.03.23. PVN Zonal Piura informa que el Conservador realiza el acondicionamiento y eliminación de material excedente, así como trabajos de señalización preventiva, control de tránsito."/>
    <s v="Maquinaria del Contratista Conservador Consorcio Vial Sondor Vado Grande"/>
    <x v="1"/>
    <m/>
    <s v="-5.436"/>
    <s v="-79.479"/>
  </r>
  <r>
    <n v="113"/>
    <s v="M23.03.279"/>
    <d v="2023-03-18T00:00:00"/>
    <s v="La Libertad_x000a_Ascope / Chicama"/>
    <s v="Red Vial Nacional: PE-1NF, _x000a_Tramo: Saucal - Cascas,_x000a_Sector: Sausal - Espejo Km 15+000 - Km 45+600"/>
    <x v="1"/>
    <m/>
    <s v="Precipitaciones pluviales - Derrumbe_x000a_Debido a las constantes lluvias, se produjo el derrumbe en sector Km 24+000 _x000a_        _x000a_29.03.23. PVN Zonal La Libertad informa que realiza la limpieza de la calzada. "/>
    <s v="Maquinaria PVN_x000a__x000a_01  Retroexcavadora"/>
    <x v="38"/>
    <m/>
    <s v="-7.729"/>
    <s v="-79.008"/>
  </r>
  <r>
    <n v="112"/>
    <s v="M23.03.292"/>
    <d v="2023-03-17T00:00:00"/>
    <s v="Lima_x000a_Huarochirí / San Juan de Tantarranche"/>
    <s v="Red Vial Nacional: PE-22A, _x000a_Tramo: San Juan de Tantarranche - Carhuapampa, _x000a_Sector: San Juan de Tantarranche - Carhuapampa Km 115+000 - Km 125+000"/>
    <x v="1"/>
    <m/>
    <s v="Precipitaciones pluviales - Derrumbe_x000a_A consecuencias de intensas precipitaciones, se produjo un derrumbe.  _x000a__x000a_29.03.23. PVN Zonal Lima coordina la limpieza de material limpieza de material y recuperación de la calzada._x000a_Ruta Alterna: Río Blanco - Chosica - Lima."/>
    <m/>
    <x v="37"/>
    <m/>
    <s v="-12.105"/>
    <s v="-76.165"/>
  </r>
  <r>
    <n v="111"/>
    <s v="M23.03.283"/>
    <d v="2023-03-17T00:00:00"/>
    <s v="Lima_x000a_Cañete / Calango"/>
    <s v="Red Vial Nacional: PE-22A,_x000a_Tramo: Checas - San Juan de Viscas,_x000a_Sector: Checas - Pongos Km 53+000 - Km 63+000"/>
    <x v="1"/>
    <n v="500"/>
    <s v="Precipitaciones pluviales - Pérdida de plataforma_x000a_Debido a las precipitaciones pluviales, se produjo pérdida de plataforma. _x000a__x000a_29.03.23. PVN Zonal Lima realiza las actividades de recuperación de la plataforma."/>
    <s v="Maquinaria de PVN_x000a__x000a_01 Excavadora _x000a_01 Cargador frontal"/>
    <x v="39"/>
    <s v="FOTO"/>
    <s v="-12.354"/>
    <s v="-76.361"/>
  </r>
  <r>
    <n v="110"/>
    <s v="M23.03.270"/>
    <d v="2023-03-16T00:00:00"/>
    <s v="Ica_x000a_Chincha / Alto Laran"/>
    <s v="Red Vial Nacional: PE-26_x000a_Tramo: Emp-PE-1S(Chincha) - Dv Huachos-Lomo Largo -Plazapata,_x000a_Sector:  Camayatocc-Culebrilla-Huachinga-Marcas-Palca-Vía Arma Km 33+000 - Km 65+000"/>
    <x v="1"/>
    <n v="150"/>
    <s v="Precipitaciones pluviales - Huaico_x000a_A consecuencias de intensas precipitaciones, ocasionaron un huaico, se ha dispuesto la recuperación de la calzada.                                                             _x000a_                                                                                                                            _x000a_29.03.23. PVN Zonal Ica realiza la eliminación de material de derrumbe."/>
    <s v="Maquinaria de PVN_x000a__x000a_01 Cargador frontal"/>
    <x v="2"/>
    <s v="FOTO"/>
    <s v="-13.380"/>
    <s v="-75.885"/>
  </r>
  <r>
    <n v="109"/>
    <s v="M23.03.255"/>
    <d v="2023-03-16T00:00:00"/>
    <s v="Piura_x000a_Talara / Los Organos"/>
    <s v="Red Vial Nacional: PE-1N,_x000a_Tramo: El Alto - Mancora ,  _x000a_Sector: Los Organos Km 1163+610 - Km 1163+695."/>
    <x v="1"/>
    <n v="85"/>
    <s v="Precipitaciones pluviales - Erosión de Plataforma_x000a_Debido a las intensas precipitaciones, se produjo la erosión de la plataforma._x000a__x000a_29.03.23. PVN Zonal Piura - Tumbes informa que viene realizando las coordinaciones y gestiones para la adquisición de bienes y servicios, para la ejecución de reconformación de talud inferior de plataforma erosionada"/>
    <m/>
    <x v="15"/>
    <m/>
    <s v="-4.185"/>
    <s v="-81.133"/>
  </r>
  <r>
    <n v="108"/>
    <s v="M23.03.241"/>
    <d v="2023-03-16T00:00:00"/>
    <s v="Piura_x000a_Ayabaca / Pacaipampa"/>
    <s v="Red Vial Nacional: PE-3N,_x000a_Tramo: Huancabamba - Dv. Curilcas,  _x000a_Sector: San Juan Km 1844+790 - Km 1844+850"/>
    <x v="1"/>
    <n v="60"/>
    <s v="Precipitaciones pluviales - Erosión de Plataforma_x000a_Debido a las intensas precipitaciones, se produjo la erosión de la plataforma, se ha dispuesto la conformación de un muro bolsacreto._x000a__x000a_29.03.23. PVN Zonal Piura - Tumbes informa que el Conservador realiza trabajos de señalización preventiva, control de tránsito, transporte de agregados seleccionados de cantera, corte de talud superior e inferior, eliminación de material excedente."/>
    <s v="Maquinaria del Contratista Conservador Consorcio Sondor Vado Grande_x000a__x000a_01 Retroexcavadora_x000a_01 Camión Volquete"/>
    <x v="15"/>
    <m/>
    <s v="-4.991"/>
    <s v="-79.504"/>
  </r>
  <r>
    <n v="107"/>
    <s v="M23.03.231"/>
    <d v="2023-03-16T00:00:00"/>
    <s v="Ica_x000a_Pisco / Huancano"/>
    <s v="Red Vial Nacional: PE-28A, vía Los Libertadores,_x000a_Tramo: San Clemente - Pte. Suyacuna,_x000a_Sector: Huancano - Pte. Pacra Km 66+000 - Km 84+000"/>
    <x v="1"/>
    <n v="18000"/>
    <s v="Precipitaciones pluviales - Derrumbe_x000a_Debido a las constantes lluvias, se produjo derrumbes en la vía._x000a__x000a_29.03.23. PVN Zonal Ica informa que se viene realizando la limpieza de derrumbes, de la calzada y cunetas colmatadas."/>
    <s v="Maquinaria de  PVN_x000a__x000a_01 Cargador frontal"/>
    <x v="34"/>
    <m/>
    <s v="-13.605"/>
    <s v="-75.627"/>
  </r>
  <r>
    <n v="106"/>
    <s v="M23.03.229"/>
    <d v="2023-03-16T00:00:00"/>
    <s v="Ayacucho_x000a_Lucanas / Llauta"/>
    <s v="Red Vial Nacional: PE-30D,_x000a_Tramo: Palpa - Llauta,_x000a_Sector: Tambo Km 17+450 "/>
    <x v="1"/>
    <n v="150"/>
    <s v="Precipitaciones pluviales - Pérdida de plataforma_x000a_Debido al colapso de alcantarilla por incremento de caudal, se produjo pérdida de plataforma._x000a__x000a_29.03.23. PVN Zonal Ica informa que se encuentran enrocando la margen izquierda del rio palpa ante una posterior crecida de caudal y realiza la gestión pertinente para la recuperación de la transitabilidad."/>
    <s v="Maquinaria de PVN_x000a__x000a__x000a_"/>
    <x v="2"/>
    <m/>
    <s v="-14.417"/>
    <s v="-75.115"/>
  </r>
  <r>
    <n v="105"/>
    <s v="M23.03.228"/>
    <d v="2023-03-16T00:00:00"/>
    <s v="Ayacucho_x000a_Lucanas / Llauta"/>
    <s v="Red Vial Nacional: PE-30D,_x000a_Tramo: Palpa - Llauta,_x000a_Sector: Tambo Km 16+700"/>
    <x v="1"/>
    <n v="150"/>
    <s v="Precipitaciones pluviales - Pérdida de plataforma_x000a_Debido a las constantes lluvias en la zona, se produjo pérdida de plataforma._x000a__x000a_29.03.23. PVN Zonal Ica informa realiza acciones para la recuperación de transitabilidad, asimismo no se vienen realizando actividades ya que se viene atendiendo las emergencias viales de mayor prioridad en los km 15+500."/>
    <s v="Maquinaria de PVN_x000a__x000a__x000a_"/>
    <x v="2"/>
    <m/>
    <s v="-14.423"/>
    <s v="-75.117"/>
  </r>
  <r>
    <n v="104"/>
    <s v="M23.03.261"/>
    <d v="2023-03-15T00:00:00"/>
    <s v="La Libertad_x000a_Santiago De Chuco / Santiago De Chuco"/>
    <s v="Red Vial Nacional: PE-3N,_x000a_Tramo: Mollepata - Angasmarca - Santiago de Chuco , _x000a_Sector: Villa Cruz - Santiago De Chuco Km 955+500 - Km 992+100"/>
    <x v="1"/>
    <n v="37000"/>
    <s v="Precipitaciones pluviales - Derrumbe_x000a_Debido a las constantes lluvias, se produjo derrumbe_x000a__x000a_29.03.23. PVN Zonal La Libertad informa que el Conservador continúa los trabajos de remoción y eliminación de material."/>
    <s v="Maquinaria de PVN_x000a__x000a_01 Cargador frontal_x000a_01 Camión volquete"/>
    <x v="40"/>
    <s v="FOTO"/>
    <s v="-8.122"/>
    <s v="-78.170"/>
  </r>
  <r>
    <n v="103"/>
    <s v="M23.03.247"/>
    <d v="2023-03-15T00:00:00"/>
    <s v="Piura_x000a_Morropón / Chalaco"/>
    <s v="Red Vial Nacional: PE- 1NR,_x000a_Tramo: Pte. Gallega - Pacaipampa,   _x000a_Sector: Pte. Gallega Km 102+800 - Km 112+800"/>
    <x v="1"/>
    <n v="30"/>
    <s v="Precipitaciones pluviales - Derrumbe_x000a_Debido a las constantes lluvias, se produjo deslizamientos en el talud._x000a__x000a_29.03.23. PVN Zonal Pura - Tumbes informa que el Conservador continúa los trabajos de limpieza de calzada y derrumbes"/>
    <s v="Maquinaria de PVN_x000a__x000a_01 Cargador frontal_x000a_01 Camión volquete"/>
    <x v="1"/>
    <m/>
    <s v="-5.056"/>
    <s v="-79.862"/>
  </r>
  <r>
    <n v="102"/>
    <s v="M23.03.211"/>
    <d v="2023-03-15T00:00:00"/>
    <s v="Áncash_x000a_Santa / Chimbote"/>
    <s v="Red Vial Nacional: PE-12,_x000a_Tramo: Santa - Chuquicara,  _x000a_Sector: Vinzos km  30+000 - km 67+400"/>
    <x v="1"/>
    <m/>
    <s v="Precipitaciones pluviales - Derrumbe_x000a_Debido a lluvias intensas en la zona, se produjo derrumbes y huaicos afectando la carretera._x000a__x000a_29.03.23. PVN Zonal La Libertad continúa los trabajos de limpieza de los derrumbes, así como la eliminación del material suelto que sucede en la zona."/>
    <s v="Maquinaria de PVN_x000a__x000a_01 Cargador frontal_x000a_"/>
    <x v="5"/>
    <s v="FOTO"/>
    <s v="-8.762"/>
    <s v="-78.520"/>
  </r>
  <r>
    <n v="101"/>
    <s v="M23.03.226"/>
    <d v="2023-03-15T00:00:00"/>
    <s v="Áncash_x000a_Corongo/ Cusca"/>
    <s v="Red Vial Nacional: PE-12A_x000a_Tramo: DV. Sihuas-Pasacancha _x000a_Sector: Pte.Tarica Km 43+025 - Km 43+050"/>
    <x v="1"/>
    <n v="25"/>
    <s v="Precipitaciones pluviales - Socavación de Puente_x000a_A consecuencias de intensas precipitaciones, el río ocasionó la socavación del puente modular de Tarica._x000a__x000a_29.03.23. PVN Zonal  Áncash da inicio a la actividad de acopio de materiales con la maquinaria."/>
    <s v="Maquinaria de PVN_x000a__x000a_01 Cargador frontal_x000a_01 Camión volquete"/>
    <x v="41"/>
    <m/>
    <s v="-8.601"/>
    <s v="-77.752"/>
  </r>
  <r>
    <n v="100"/>
    <s v="M23.03.218"/>
    <d v="2023-03-15T00:00:00"/>
    <s v="Lambayeque_x000a_Chiclayo / Oyotún"/>
    <s v="Red Vial Nacional: PE-1NI,_x000a_Tramo: Oyotún - Las Florida, _x000a_Sector: Pte. Macuaco Km 63+100"/>
    <x v="1"/>
    <m/>
    <s v="Precipitaciones pluviales - Derrumbe_x000a_Debido a la acción de la naturaleza, se produjo derrumbe. Por ello se ha dispuesto la limpieza y eliminación de material excedente._x000a__x000a_29.03.23. PVN Zonal Cajamarca realiza el enrocado del estribo del puente modular macuaco para protección de la socavación generada en la subestructura del puente."/>
    <m/>
    <x v="17"/>
    <m/>
    <s v="-6.802"/>
    <s v="-79.236"/>
  </r>
  <r>
    <n v="99"/>
    <s v="M23.03.213"/>
    <d v="2023-03-15T00:00:00"/>
    <s v="Cajamarca _x000a_San Ignacio / La Coipa"/>
    <s v="Red Vial Nacional: PE-02B, Tramo: Tamborapa Pueblo - Ambato Tamborapa,_x000a_Sector: Linderos Km 86+700 - Km 86+720"/>
    <x v="1"/>
    <n v="20"/>
    <s v="Precipitaciones pluviales - Huaico_x000a_Debido a las constantes lluvias, se dispuso la recuperación de la calzada._x000a__x000a_29.03.23. PVN Zonal Cajamarca informa que el Conservador realiza trabajos de llenado, cosido y posterior colocación de sacos suelo cemento."/>
    <s v="Maquinaria de  Contratista Consorcio Bellavista_x000a__x000a_01 Retroexcavadora                            01 Camión volquete"/>
    <x v="42"/>
    <m/>
    <s v="-5,386"/>
    <s v="-79.089"/>
  </r>
  <r>
    <n v="98"/>
    <s v="M23.03.210"/>
    <d v="2023-03-15T00:00:00"/>
    <s v="Ayacucho_x000a_Lucanas / Puquio"/>
    <s v="Red Vial Nacional: PE-30A,_x000a_Tramo: Dv. Nasca - Dv. Pampachiri, _x000a_Sector: Km 163+470"/>
    <x v="1"/>
    <n v="200"/>
    <s v="Precipitaciones pluviales - Derrumbe_x000a_Debido a las constantes lluvias en la zona se produjo deslizamiento de talud superior._x000a__x000a_29.03.23. La Concesionaria informa que no hay operaciones. La Concesionaria informa que apoya con seguridad, señalización y limpieza de la vía."/>
    <s v="Maquinaria de Concesionaria SURVIAL"/>
    <x v="35"/>
    <m/>
    <s v="-14,666"/>
    <s v="-74,104"/>
  </r>
  <r>
    <n v="97"/>
    <s v="M23.03.201"/>
    <d v="2023-03-15T00:00:00"/>
    <s v="Lima_x000a_Lima / Lurigancho"/>
    <s v="Red Vial Nacional: PE-22 (Carretera Central)_x000a_Tramo: Pte. Los Ángeles - Pte. Ricardo Palma ,_x000a_Sector: Quirio Km 33+400"/>
    <x v="1"/>
    <m/>
    <s v="Precipitaciones pluviales - Huaico_x000a_Debido a las constantes lluvias en la zona, se produjo un huaico._x000a__x000a_29.03.23. PVN Zonal Lima continúa los trabajos de limpieza de material de huaico."/>
    <s v="Maquinaria de  PVN_x000a__x000a_02 Retroexcavadora_x000a_03 Camión volquete"/>
    <x v="39"/>
    <s v="FOTO"/>
    <s v="-11.946"/>
    <s v="-76.712"/>
  </r>
  <r>
    <n v="96"/>
    <s v="M23.03.198"/>
    <d v="2023-03-15T00:00:00"/>
    <s v="Ayacucho_x000a_Lucanas / Llauta"/>
    <s v="Red Vial Nacional: PE-30D,_x000a_Tramo: Tacarpo - Llauta,_x000a_Sector: Uspa Km 33+500"/>
    <x v="1"/>
    <n v="5"/>
    <s v="Precipitaciones pluviales - Pérdida de plataforma_x000a_Debido a las constantes lluvias en en la zona, se produjo pérdida de plataforma._x000a__x000a_29.03.23. PVN Zonal Ica informa toman acciones para la recuperación de transitabilidad, asimismo se suspenden las actividades y se viene atendiendo las emergencias viales de mayor prioridad en los km 15+500 y km 16+700."/>
    <s v="Maquinaria de PVN_x000a__x000a__x000a_"/>
    <x v="2"/>
    <m/>
    <s v="-14.326"/>
    <s v="-75.038"/>
  </r>
  <r>
    <n v="95"/>
    <s v="M23.03.191"/>
    <d v="2023-03-15T00:00:00"/>
    <s v="Piura_x000a_Huancabamba / Canchaque"/>
    <s v="Red Vial Nacional: PE-02A, _x000a_Tramo: Dv. Palambla - Cruz Blanca _x000a_Sector: La Sullanera - Las Minas Km 95+000 - Km 105+000"/>
    <x v="1"/>
    <m/>
    <s v="Precipitaciones pluviales - Derrumbe_x000a_Debido a las constantes lluvias, ocasionaron derrumbes._x000a__x000a_29.03.23. PVN Zonal Piura - Tumbes realiza trabajos de limpieza de derrumbe con apoyo de maquinaria."/>
    <s v="Maquinaria de PVN_x000a__x000a__x000a_01 Cargador frontal_x000a_02 Camión volquete"/>
    <x v="15"/>
    <m/>
    <s v="-5.378"/>
    <s v="-79.576"/>
  </r>
  <r>
    <n v="94"/>
    <s v="M23.03.189"/>
    <d v="2023-03-15T00:00:00"/>
    <s v="Lima_x000a_Cañete / Calango"/>
    <s v="Red Vial Nacional: PE-22A_x000a_Tramo: La Capilla-San Juan De Viscas,_x000a_Sector: Cochahuasi - Huancani Km 26+900 - Km 36+900"/>
    <x v="1"/>
    <m/>
    <s v="Precipitaciones pluviales - Huaico_x000a_Debido a la intensificación de las lluvias en los últimos días se produjo derrumbes y huaycos mayores ocasionando que el tránsito sea interrumpido ._x000a__x000a_29.03.23. PVN Zonal Lima continúa los trabajos de limpieza de derrumbes y huaicos mayores con maquinaria. Se dio la transitabilidad por un carril."/>
    <s v="_x000a_Maquinaria de PVN_x000a__x000a_02 Cargador frontal_x000a_02 Camión Volquete_x000a_02 Tractor Neumático_x000a_01 Retroexcavadora"/>
    <x v="39"/>
    <m/>
    <s v="-12.521"/>
    <s v="-76.486"/>
  </r>
  <r>
    <n v="93"/>
    <s v="M23.03.188"/>
    <d v="2023-03-15T00:00:00"/>
    <s v="Lima_x000a_Lima / Lurigancho"/>
    <s v="Red Vial Nacional: PE-22 (Carretera Central)_x000a_Tramo: Pte. Los Ángeles - Pte. Ricardo Palma,_x000a_Sector: Chacrasana Km 29+200"/>
    <x v="1"/>
    <m/>
    <s v="Precipitaciones pluviales - Huaico_x000a_Debido a las constantes lluvias en la zona, se produjo un huaico._x000a__x000a_29.03.23. PVN Zonal Lima continúa la limpieza de material de huaico"/>
    <s v="Maquinaria de  PVN_x000a__x000a_01 Retroexcavadora_x000a_"/>
    <x v="43"/>
    <s v="FOTO"/>
    <s v="-11.965"/>
    <s v="-76.743"/>
  </r>
  <r>
    <n v="92"/>
    <s v="M23.03.284"/>
    <d v="2023-03-14T00:00:00"/>
    <s v="Áncash_x000a_Bolognesi / Colquioc"/>
    <s v="Red Vial Nacional: PE-16, _x000a_Tramo: Pativilca - Conococha,  Sector: Shihuay Km 49+500 - Km 54+900"/>
    <x v="1"/>
    <m/>
    <s v="Precipitaciones pluviales - Huaico_x000a_Debido a las constantes precipitaciones pluviales, se produjo huaico que afectó la transitabilidad de la vía._x000a__x000a_29.03.23. PVN Zonal Áncash continúa los trabajos de limpieza de huaicos."/>
    <s v="Maquinaria PVN_x000a__x000a_01 Excavadora_x000a_03 Camión Volquete"/>
    <x v="41"/>
    <m/>
    <s v="-10.268"/>
    <s v="-77.582"/>
  </r>
  <r>
    <n v="91"/>
    <s v="M23.03.317"/>
    <d v="2023-03-14T00:00:00"/>
    <s v="Lima_x000a_Barranca / Paramonga"/>
    <s v="Red Vial Nacional: PE-16,_x000a_Tramo: Pativilca - Conococha, _x000a_Sector: Haricanga - Puente San Marcos Km 21+000 - Km 47+000"/>
    <x v="1"/>
    <m/>
    <s v="Precipitaciones pluviales - Huaico_x000a_Debido a las constantes lluvias, se produjo huaico._x000a__x000a_29.03.23. PVN Zonal Ancash continúa los trabajos de limpieza de huaicos."/>
    <m/>
    <x v="41"/>
    <m/>
    <s v="-10.497"/>
    <s v="-77.753"/>
  </r>
  <r>
    <n v="90"/>
    <s v="M23.03.312"/>
    <d v="2023-03-14T00:00:00"/>
    <s v="Áncash_x000a_Bolognesi / Antonio Raymondi"/>
    <s v="Red Vial Nacional: PE-16, Tramo: Pativilca - Conococha, _x000a_Sector: Hornillos Km 60+050 - Km 62+400"/>
    <x v="1"/>
    <m/>
    <s v="Precipitaciones pluviales - Huaico_x000a_Debido a las constantes precipitaciones pluviales, se produjo huaico que afectó la transitabilidad de la vía._x000a__x000a_29.03.23. PVN Zonal Áncash continúa los trabajos de limpieza de huaicos a través de equipos mecánicos."/>
    <s v="Maquinaria de  PVN_x000a__x000a_01 Excavadora_x000a_02 Camión Volquete_x000a_"/>
    <x v="41"/>
    <m/>
    <s v="-10.223"/>
    <s v="-77.560"/>
  </r>
  <r>
    <n v="89"/>
    <s v="M23.03.248"/>
    <d v="2023-03-14T00:00:00"/>
    <s v="Áncash_x000a_Recuay / Llacllin"/>
    <s v="Red Vial Nacional: PE-16,_x000a_Tramo: Pativilca - Conococha,  _x000a_Sector: Chaucayan - Conococha Km 64+000 - Km 122+000"/>
    <x v="1"/>
    <m/>
    <s v="Precipitaciones pluviales - Derrumbe_x000a_Debido a las constantes precipitaciones, se produjo un derrumbes y huaicos._x000a__x000a_29.03.23. PVN Zonal Áncash continúa con los trabajos de limpieza de derrumbes y seguridad vial, a través del servicio de mano de obra."/>
    <s v="Maquinaria de PVN_x000a__x000a_"/>
    <x v="41"/>
    <m/>
    <s v="-10.197"/>
    <s v="-77.554"/>
  </r>
  <r>
    <n v="88"/>
    <s v="M23.03.245"/>
    <d v="2023-03-14T00:00:00"/>
    <s v="Puno_x000a_Puno / Puno"/>
    <s v="_x000a_Red Vial Nacional: PE-34B, _x000a_Tramo: Pte. Gallatini - Puno, _x000a_Sector: Km 119+000 - Km 59+000 (Local Km 38+901+000 - Km 96+160)"/>
    <x v="1"/>
    <m/>
    <s v="Acción humana - Manifestación_x000a_Debido a la coyuntura política actual, pobladores bloquean la vía._x000a__x000a_29.03.23. La Concesionaria informa que hay bloqueo de vía del Km 38+901 - Km 39+100, y tránsito restringido del Km 39+101 - Km 96+160. Continúa el monitoreo la emergencia vial e informa que efectivos policiales se encuentran en la zona y comunican el hecho a los usuarios que transitan por peajes."/>
    <m/>
    <x v="4"/>
    <m/>
    <s v="-15,975"/>
    <s v="-70,022"/>
  </r>
  <r>
    <n v="87"/>
    <s v="M23.03.243"/>
    <d v="2023-03-14T00:00:00"/>
    <s v="Puno_x000a_Lampa / San Lucía"/>
    <s v="_x000a_Red Vial Nacional: PE-34A, _x000a_Tramo: Imata - Santa Lucía, _x000a_Sector: Km 233+550"/>
    <x v="1"/>
    <m/>
    <s v="Acción humana - Manifestación_x000a_Debido a la coyuntura política actual, pobladores bloquean la vía._x000a__x000a_29.03.23. La Concesionaria informa que continúa el pase restringido y comunican a los usuarios que transitan por peajes."/>
    <m/>
    <x v="4"/>
    <m/>
    <s v="-15.688"/>
    <s v="-70.642"/>
  </r>
  <r>
    <n v="86"/>
    <s v="M23.03.223"/>
    <d v="2023-03-14T00:00:00"/>
    <s v="La Libertad_x000a_Sanchez Carrión/ Huamachuco"/>
    <s v="Red Vial Nacional: PE-10B,_x000a_Tramo: Laguna Sausacocha Pte Pallar Pte Calemar ,_x000a_Sector: Loma del Viento Km 18+550 - Km 19+680"/>
    <x v="1"/>
    <n v="1080"/>
    <s v="Precipitaciones pluviales - Erosión de plataforma_x000a_Debido a las intensas lluvias se produjo una pérdida de plataforma._x000a__x000a_29.03.23. PVN Zonal La Libertad informa que continúa los trabajos de corte de talud en material suelto "/>
    <s v="Maquinaria de PVN_x000a__x000a_01 Excavadora _x000a_"/>
    <x v="5"/>
    <s v="FOTO"/>
    <s v="-7.791"/>
    <s v="-77.904"/>
  </r>
  <r>
    <n v="85"/>
    <s v="M23.03.197"/>
    <d v="2023-03-14T00:00:00"/>
    <s v="Lima_x000a_Lima / Carabayllo"/>
    <s v="Red Vial Nacional: PE-20A_x000a_Tramo: Lima - Canta_x000a_Sector: Santa Rosa Km.19+800 - Km 83+200"/>
    <x v="1"/>
    <m/>
    <s v="Precipitaciones pluviales - Derrumbe_x000a_Debido a las constantes lluvias, roca está en peligro de deslizamiento._x000a__x000a_29.03.23. PVN Zonal Lima informa que el Conservador continúa la limpieza de huaicos y derrumbes en la vía."/>
    <s v="Maquinaria de  Contratista China Road And Brigde Corporation Sucursal Perú_x000a__x000a_02 Cargador frontal_x000a_01 Retroexcavadora"/>
    <x v="3"/>
    <s v="FOTO"/>
    <s v="-11.797"/>
    <s v="-76.982"/>
  </r>
  <r>
    <n v="84"/>
    <s v="M23.03.179"/>
    <d v="2023-03-14T00:00:00"/>
    <s v="Huánuco_x000a_Huamalies/ Jircan"/>
    <s v="Red Vial Nacional: PE-18_x000a_Tramo: Huacaybamba-Jircan-Carpa,_x000a_Sector: Urpish Km 302+880"/>
    <x v="1"/>
    <m/>
    <s v="Precipitaciones pluviales - Derrumbe_x000a_Debido a las constantes lluvias, se produjo el deslizamiento de talud superior_x000a__x000a_29.03.23. PVN Zonal Huánuco informa que se realiza la gestión necesaria para la limpieza de dicho derrumbe con equipo mecánico. se tiene transito vehicular restringido."/>
    <s v="Maquinaria de  PVN_x000a_"/>
    <x v="44"/>
    <m/>
    <s v="-9.262"/>
    <s v="-76.719"/>
  </r>
  <r>
    <n v="83"/>
    <s v="M23.03.175"/>
    <d v="2023-03-14T00:00:00"/>
    <s v="Lima_x000a_Canta / Canta"/>
    <s v="Red Vial Nacional: PE-20A,_x000a_Tramo: Lima - Canta, _x000a_Sector: San Buenaventura Km.79+650 -79+670"/>
    <x v="1"/>
    <m/>
    <s v="Precipitaciones pluviales - Derrumbe_x000a_Debido a las constantes lluvias, roca está en peligro de deslizamiento._x000a__x000a_29.03.23. PVN Zonal Lima informa que el Conservador realizó trabajos de voladura de roca por peligro eminente de deslizamiento, esto debido al riesgo que representa para la seguridad vial debido a la temporada de lluvias en la zona del Tramo I. "/>
    <s v="Maquinaria de  Contratista China Road And Brigde Corporation Sucursal Perú_x000a__x000a_01 Cargador                                  02 volquetes"/>
    <x v="3"/>
    <m/>
    <s v="-11.501"/>
    <s v="-76.666"/>
  </r>
  <r>
    <n v="82"/>
    <s v="M23.03.174"/>
    <d v="2023-03-14T00:00:00"/>
    <s v="Ica_x000a_Pisco / Humay"/>
    <s v="Red Vial Nacional: PE-28A,vía Los Libertadores, _x000a_Tramo: San Clemente-Pte. Suyacuna _x000a_Sector: Huaylla Grande- Huancano Km 44+050 - Km 66+000"/>
    <x v="1"/>
    <m/>
    <s v="Precipitaciones pluviales - Derrumbe_x000a_Debido a las constantes lluvias, se produjo derrumbes en la vía._x000a__x000a_29.03.23. PVN Zonal Ica informa que realiza la limpieza de derrumbes (limpieza de calzada y limpieza de cunetas colmatadas)."/>
    <s v="Maquinaria de  PVN_x000a_01 Cargador"/>
    <x v="45"/>
    <m/>
    <s v="-13.681"/>
    <s v="-75.790"/>
  </r>
  <r>
    <n v="81"/>
    <s v="M23.03.171"/>
    <d v="2023-03-14T00:00:00"/>
    <s v="La Libertad_x000a_Gran Chimú / Cascas"/>
    <s v="Red Vial Nacional: PE-1NF,_x000a_Tramo: Chicama - Sausal, _x000a_Sector: Lupuden Km 65+100 - Km 65+150"/>
    <x v="1"/>
    <n v="50"/>
    <s v="Precipitaciones pluviales - Pérdida de Plataforma_x000a_Debido a las intensas lluvias se produjo una pérdida de plataforma._x000a__x000a_29.03.23. PVN Zonal La Libertad viene realizando la evaluación para la atención de la emergencia vial."/>
    <m/>
    <x v="5"/>
    <m/>
    <s v="-7.523"/>
    <s v="-78.810"/>
  </r>
  <r>
    <n v="80"/>
    <s v="M23.03.160"/>
    <d v="2023-03-14T00:00:00"/>
    <s v="Áncash_x000a_Pallasca / Pallasca"/>
    <s v="Red Vial Nacional: PE 3N, _x000a_Tramo: Pallasca - Mollepata_x000a_Sector: Pallasca - Mollepata Km 888+778 - Km 918+195 (Km 882+477 - Km 912+075"/>
    <x v="1"/>
    <m/>
    <s v="Precipitaciones pluviales - Huaico_x000a_Debido a las constantes lluvias en la zona, se produjo un huaico._x000a__x000a_29.03.23. PVN Zonal Lambayeque informa que se ejecutaran trabajos de remoción de derrumbes y limpieza de huaicos mayores."/>
    <s v="_x000a_Maquinaria de PVN_x000a__x000a_01  Retroexcavadora _x000a__x000a_"/>
    <x v="11"/>
    <s v="FOTO"/>
    <s v="-8.253"/>
    <s v="-77.996"/>
  </r>
  <r>
    <n v="79"/>
    <s v="M23.03.129"/>
    <d v="2023-03-13T00:00:00"/>
    <s v="Piura_x000a_Huancabamba / Canchaque"/>
    <s v="Red Vial Nacional: PE-02A,_x000a_Tramo: Piedra Azul -Canchaque, _x000a_Sector: La Afiladera Km 71+800, Km 71+900, Km 72+050, Km 72+100"/>
    <x v="1"/>
    <n v="500"/>
    <s v="Precipitaciones pluviales - Erosión de plataforma_x000a_Debido a las constantes lluvias en la zona, se produjo una erosión de plataforma._x000a__x000a_29.03.23. La Concesionaria informa que se recuperó la transitabilidad de, permitiendo el flujo continuo hasta Canchaque durante ciertos intervalos establecidos"/>
    <s v="Maquinaria de Concesionaria Canchaque"/>
    <x v="46"/>
    <s v="FOTO"/>
    <s v="-5.399"/>
    <s v="-79.625"/>
  </r>
  <r>
    <n v="78"/>
    <s v="M23.03.138"/>
    <d v="2023-03-13T00:00:00"/>
    <s v="Áncash_x000a_Sihuas / San Juan"/>
    <s v="Red Vial Nacional: PE-14C, _x000a_Tramo: Pasacancha - Pomabamba _x000a_Sector: Cilindre - Shiulla Km 34+200 - Km 72+200"/>
    <x v="1"/>
    <m/>
    <s v="Precipitaciones pluviales - Derrumbe_x000a_Debido a las intensas lluvias en la zona, se produjo un derrumbe._x000a__x000a_29.03.23. PVN Zonal Áncash informó que viene realizando la remoción y eliminación de material de derrumbe."/>
    <s v="Maquinaria PVN_x000a__x000a_01 Retroexcavadora_x000a_"/>
    <x v="47"/>
    <m/>
    <s v="-8.678"/>
    <s v="-77.601"/>
  </r>
  <r>
    <n v="77"/>
    <s v="M23.03.126"/>
    <d v="2023-03-13T00:00:00"/>
    <s v="La Libertad_x000a_Trujillo / Huanchaco"/>
    <s v="Red Vial Nacional: PE-1N (Panamericana Norte),_x000a_Tramo: Trujillo - Huanchaco, _x000a_Sector: Km 581+500"/>
    <x v="1"/>
    <n v="1500"/>
    <s v="Precipitaciones pluviales - Erosión de calzada_x000a_Debido a la afectación por parte de los pobladores de la zona quienes han roto dos calzadas haciendo una zanja de 4.50 m de ancho por 2 m de alto para que discurra el lodo y piedras de la activación de la quebrada._x000a__x000a_29.03.23. La Concesionaria informa que no hay operaciones. La Concesionaria informa que se recuperó la transitabilidad vehicular por vía alterna adyacente a la pista principal ida y vuelta. "/>
    <s v="Maquinaria de COVISOL"/>
    <x v="48"/>
    <s v="FOTO"/>
    <s v="-8.031"/>
    <s v="-79.080"/>
  </r>
  <r>
    <n v="76"/>
    <s v="M23.03.148"/>
    <d v="2023-03-12T00:00:00"/>
    <s v="Lima_x000a_Huaura / Sayan"/>
    <s v="Red Vial Nacional: PE-18,_x000a_Tramo: Sayan - Churín _x000a_Sector: Picunche Km 65+000 Km 71+700"/>
    <x v="1"/>
    <m/>
    <s v="Precipitaciones pluviales - Huaico_x000a_Debido a las intensas precipitaciones, se produjo huaico afectando la transitabilidad de la vía._x000a__x000a_29.03.23. PVN Zonal Lima  informa que Planifica atender con trabajos de limpieza para la atención de la emergencia del huaico."/>
    <s v="Maquinaria de PVN_x000a__x000a_02 Cargador Frontal_x000a_02 Camión volquete"/>
    <x v="49"/>
    <m/>
    <s v="-11.043"/>
    <s v="-77.099"/>
  </r>
  <r>
    <n v="75"/>
    <s v="M23.03.125"/>
    <d v="2023-03-12T00:00:00"/>
    <s v="Piura_x000a_Huancabamba / Huarmaca"/>
    <s v="Red Vial Nacional: PE-3N,_x000a_Tramo: El Tambo - Campamento Limón, _x000a_Sector: Km 1627+800 (Km 63+800 - Km 63+950)"/>
    <x v="1"/>
    <n v="200"/>
    <s v="Precipitaciones pluviales - Erosión de calzada_x000a_Debido a las intensas lluvias intensas, se activó la quebrada, produciendo erosión de la calzada._x000a__x000a_29.03.23. La Concesionaria informa que no hay operaciones. La Concesionaria informa que realiza los trabajos para rehabilitar la emergencia vial."/>
    <s v="Maquinaria de IIRSA NORTE"/>
    <x v="22"/>
    <m/>
    <s v="-5.782"/>
    <s v="-7.405"/>
  </r>
  <r>
    <n v="74"/>
    <s v="M23.03.124"/>
    <d v="2023-03-12T00:00:00"/>
    <s v="Áncash_x000a_Santa / Macate"/>
    <s v="Red Vial Nacional: PE-3N, _x000a_Tramo: Puente Chuquicara - Tauca,  _x000a_Sector: Km 758+400 - Km 832+870"/>
    <x v="1"/>
    <n v="100"/>
    <s v="Precipitaciones pluviales - Derrumbe_x000a_Debido a las intensas precipitaciones que activaron las quebradas, se produjo deslizamiento del talud superior._x000a__x000a_29.03.23. PVN Zonal Áncash informa que el Conservador continúa los trabajos de eliminación lateral de derrumbe y limpieza de huaicos mayores caídos sobre la carretera._x000a_Ruta alterna: Vía Departamental AN-527 (Emp. PE-3N Ancos - Santa Rosa - Miraflores - Llapo - Emp. PE-3NA._x000a_"/>
    <s v="Maquinaria de la Municipalidad Provincial de Cabana_x000a__x000a_01 Cargador frontal"/>
    <x v="50"/>
    <s v="FOTO"/>
    <s v="-8.653"/>
    <s v="-78.236"/>
  </r>
  <r>
    <n v="73"/>
    <s v="M23.03.149"/>
    <d v="2023-03-11T00:00:00"/>
    <s v="Lima_x000a_Huaura / Sayán"/>
    <s v="Red Vial Nacional: PE-18,_x000a_Tramo: Huaura - Sayán, _x000a_Sector: Mani Alto - Tres Montones Km 43+000 - Km 48+300"/>
    <x v="1"/>
    <m/>
    <s v="Precipitaciones pluviales - Huaico_x000a_Debido a acción de la naturaleza, se produjo un huaico._x000a__x000a_29.03.23. PVN Zonal Lima realiza trabajos de limpieza de huaico para recuperar la transitabilidad vehicular."/>
    <s v="Maquinaria de PVN_x000a__x000a_01 Cargador frontal_x000a_02  volquete_x000a_"/>
    <x v="51"/>
    <m/>
    <s v="-11.140"/>
    <s v="-77.244"/>
  </r>
  <r>
    <n v="170"/>
    <s v="M23.03.100"/>
    <d v="2023-03-11T00:00:00"/>
    <s v="Áncash _x000a_Corongo / La Pampa"/>
    <s v="Red Vial Nacional: PE-3N, _x000a_Tramo: Pte Huarochirí - Molinopampa,  _x000a_Sector: Huarochirí - Yuracmarca - Yungaypampa - Huallanca Km 673+350 - Km 710+500"/>
    <x v="1"/>
    <n v="100"/>
    <s v="Precipitaciones pluviales - Derrumbe_x000a_Debido a precipitaciones pluviales, se produjo un derrumbe._x000a__x000a_29.03.23. PVN Zonal Áncash realiza trabajos de limpieza de derrumbes, huaicos con ayuda de maquinaria."/>
    <s v="Maquinaria de  PVN_x000a__x000a_01 Cargador Frontal_x000a_01 Camión volquete"/>
    <x v="41"/>
    <s v="FOTO"/>
    <s v="-8.743"/>
    <s v="-77.922"/>
  </r>
  <r>
    <n v="72"/>
    <s v="M23.03.140"/>
    <d v="2023-03-11T00:00:00"/>
    <s v="Cajamarca_x000a_San Ignacio / San Ignacio"/>
    <s v="Red Vial Nacional: PE-05N, _x000a_Tramo: Puerto Ciruelo - San Ignacio._x000a_Sector: El Naranjo Km 1478+740 - Km 1478+755"/>
    <x v="1"/>
    <n v="15"/>
    <s v="Precipitaciones pluviales - Erosión de Plataforma_x000a_Debido a las constantes lluvias en la zona, se produjo una erosión de plataforma_x000a__x000a_29.03.23. PVN Zonal Cajamarca informa que el Conservador realiza trabajos para la construcción de muro de sostenimiento con sacos suelo cemento, todo ello con la finalidad de recuperar ancho de plataforma."/>
    <s v="Maquinaria del Contratista Conservador Consorcio _x000a_HOB CONSULTORES S.A _x000a_"/>
    <x v="31"/>
    <m/>
    <s v="-5.177"/>
    <s v="-78.901"/>
  </r>
  <r>
    <n v="71"/>
    <s v="M23.03.110"/>
    <d v="2023-03-11T00:00:00"/>
    <s v="Ayacucho_x000a_Huamanga / Santiago de Pischa"/>
    <s v="Red Vial Nacional: PE-26B,_x000a_Tramo: Huayllapampa - Secclla, _x000a_Sector: Huayllapampa - Secclla Km 165+000 - Km 187+404"/>
    <x v="1"/>
    <n v="100"/>
    <s v="Precipitaciones pluviales - Erosión de Plataforma_x000a_Debido a las constantes lluvias en la zona, se produjo una erosión de plataforma._x000a__x000a_29.03.23. PVN Zonal Huancavelica realiza la habilitación de material y trabajos de parchado profundo."/>
    <s v="Maquinaria PVN_x000a__x000a_"/>
    <x v="52"/>
    <m/>
    <s v="-13.027"/>
    <s v="-74.376"/>
  </r>
  <r>
    <n v="70"/>
    <s v="M23.03.108"/>
    <d v="2023-03-11T00:00:00"/>
    <s v="Lambayeque_x000a_Lambayeque / Illimo"/>
    <s v="Red Vial Nacional: PE-1NJ,_x000a_Tramo: Dv. Mochumi - Jayanca, _x000a_Sector: Illimo Km 24+400 - Km  24+500"/>
    <x v="1"/>
    <n v="100"/>
    <s v="Precipitaciones pluviales - Erosión de Plataforma_x000a_Debido al desborde lateral de las aguas del río, producto de las intensas lluvias en la zona se produjo la socavación de plataforma._x000a__x000a_29.03.23. PVN Zonal Lambayeque realiza trabajos de colocación y compactación de afirmado, con personal de la PYME."/>
    <s v="Maquinaria PVN_x000a__x000a_"/>
    <x v="53"/>
    <m/>
    <s v="-6.469"/>
    <s v="-79.855"/>
  </r>
  <r>
    <n v="69"/>
    <s v="M23.03.107"/>
    <d v="2023-03-11T00:00:00"/>
    <s v="Lambayeque_x000a_Lambayeque / Illimo"/>
    <s v="Red Vial Nacional: PE-1NJ,_x000a_Tramo: Dv. Mochumi - Jayanca, _x000a_Sector: Illimo Km 24+800 - Km  25+100"/>
    <x v="1"/>
    <n v="300"/>
    <s v="Precipitaciones pluviales - Erosión de Plataforma_x000a_Debido al desborde lateral de las aguas del río, producto de las intensas lluvias en la zona se produjo la socavación de plataforma._x000a__x000a_29.03.23. PVN Zonal Lambayeque realiza trabajos de colocación de piedra base y compactado de afirmado con servicio de la PYME."/>
    <s v="Maquinaria PVN_x000a__x000a_"/>
    <x v="53"/>
    <s v="FOTO"/>
    <s v="-6.466"/>
    <s v="-79.855"/>
  </r>
  <r>
    <n v="68"/>
    <s v="M23.03.104"/>
    <d v="2023-03-11T00:00:00"/>
    <s v="Lambayeque_x000a_Lambayeque / Motupe"/>
    <s v="Red Vial Nacional: PE-1NJ,_x000a_Tramo: Motupe - Olmos, _x000a_Sector: Santa Elvira Km 75+600 - Km 75+700"/>
    <x v="1"/>
    <n v="100"/>
    <s v="Precipitaciones pluviales - Erosión de Plataforma_x000a_Debido al desborde lateral de las aguas del río La Leche, producto de las intensas lluvias en la zona se produjo la socavación de plataforma._x000a__x000a_29.03.23. PVN Zonal Lambayeque realiza trabajos de colocación de material afirmado , señalización y delimitación de áreas no transitables con el apoyo de la pyme."/>
    <s v="Maquinaria PVN_x000a__x000a_"/>
    <x v="53"/>
    <s v="FOTO"/>
    <s v="-6.072"/>
    <s v="-79.698"/>
  </r>
  <r>
    <n v="67"/>
    <s v="M23.03.103"/>
    <d v="2023-03-11T00:00:00"/>
    <s v="Lambayeque_x000a_Lambayeque / Illimo"/>
    <s v="Red Vial Nacional: PE-1NJ,_x000a_Tramo: Dv. Mochumi - Jayanca, _x000a_Sector: Illimo Km 24+600 - Km  24+700"/>
    <x v="1"/>
    <n v="100"/>
    <s v="Precipitaciones pluviales - Erosión de Plataforma_x000a_Debido al desborde lateral de las aguas del río La Leche, producto de las intensas lluvias en la zona se produjo la socavación de plataforma._x000a__x000a_29.03.23. PVN Zonal Lambayeque realiza trabajos de colación de piedra."/>
    <s v="Maquinaria de  PVN_x000a__x000a_02 Excavadora                 03 retroexcavadora_x000a_01 Cargador Frontal_x000a_01 Camión volquete"/>
    <x v="53"/>
    <m/>
    <s v="-6.466"/>
    <s v="-79.855"/>
  </r>
  <r>
    <n v="66"/>
    <s v="M23.03.99"/>
    <d v="2023-03-11T00:00:00"/>
    <s v="Lima_x000a_Barranca / Paramonga"/>
    <s v="Red Vial Nacional: PE-16, _x000a_Tramo: Pativilca - Conococha,  _x000a_Sector: Huaricanga - Monte Grande - Sauce Grande- Huancar Km 21+000 - Km 42+000"/>
    <x v="1"/>
    <m/>
    <s v="Precipitaciones pluviales - Huaico_x000a_Debido a las constantes lluvias se produjo un Huaico._x000a__x000a_29.03.23. PVN Zonal Áncash continúa con los trabajos de limpieza de huaico con cursos de aguas en quebradas."/>
    <s v="Maquinaria PVN_x000a__x000a_"/>
    <x v="41"/>
    <m/>
    <s v="-10.497"/>
    <s v="-77.753"/>
  </r>
  <r>
    <n v="65"/>
    <s v="M23.03.95"/>
    <d v="2023-03-10T00:00:00"/>
    <s v="Huánuco_x000a_Huamalíes / Jircán"/>
    <s v="Red Vial Nacional: PE-14A, _x000a_Tramo: Huacaybamba - Jircan - Carpa,  _x000a_Sector: Huancash Km 298+220"/>
    <x v="1"/>
    <m/>
    <s v="Precipitaciones pluviales - Derrumbe_x000a_Debido a las intensas precipitaciones, se produjo deslizamiento del talud superior._x000a__x000a_29.03.23. PVN Zonal Huánuco realiza la gestión necesaria para la limpieza de derrumbe."/>
    <m/>
    <x v="54"/>
    <m/>
    <s v="-9.229"/>
    <s v="-76.719"/>
  </r>
  <r>
    <n v="64"/>
    <s v="M23.03.94"/>
    <d v="2023-03-10T00:00:00"/>
    <s v="Áncash_x000a_Casma / Casma"/>
    <s v="Red Vial Nacional: PE-1N (Panamericana Norte), _x000a_Tramo: Huarmey - Casma,  _x000a_Sector: Puente Sechín Km 376+500"/>
    <x v="1"/>
    <n v="200"/>
    <s v="Precipitaciones pluviales - Inundación_x000a_Debido a las constantes lluvias en la sierra y la inusitada presencia del ciclón “Yaku” en la costa norte peruana, se ha producido el aumento del caudal del río o quebrada Sechin, el cual ha cargado con sedimentos, rocas y árboles, han colmatado y taponado el ingreso de los ojos de las alcantarillas del desvío produciendo un embalse del río en dicho punto y generando su desborde hacia las zonas aledañas al puente Sechin en construcción programada._x000a__x000a_29.03.23. La Concesionaria informa que no hay operaciones. La Concesionaria informa que apertura tránsito sobre el puente en un carril, el tránsito será intercalado y el control está a cargo de la Policía de Carreteras de Casma._x000a__x000a_"/>
    <m/>
    <x v="55"/>
    <s v="FOTO"/>
    <s v="-9.786"/>
    <s v="-78.217"/>
  </r>
  <r>
    <n v="63"/>
    <s v="M23.03.84"/>
    <d v="2023-03-10T00:00:00"/>
    <s v="Puno_x000a_Puno / Paucarcolla"/>
    <s v="Red Vial Nacional:  PE-3SO,_x000a_Tramo: Taraco - Pusi - Dv. Capachica,_x000a_Sector: Pusi - Escallani Km 0+000 - Km 35+000"/>
    <x v="1"/>
    <m/>
    <s v="Acción humana - Manifestación_x000a_Debido a la coyuntura política actual, pobladores bloquean la vía._x000a__x000a_29.03.23. PVN Puno informa que el Conservador no realiza limpieza para no exponer a los trabajadores."/>
    <s v="Maquinaria del Contratista Conservador Consorcio Vial Pro"/>
    <x v="10"/>
    <m/>
    <s v="-15.674"/>
    <s v="-70.074"/>
  </r>
  <r>
    <n v="62"/>
    <s v="M23.03.83"/>
    <d v="2023-03-10T00:00:00"/>
    <s v="Puno_x000a_San Román / Cabana"/>
    <s v="Red Vial Nacional:  PE-3SP,_x000a_Tramo: Cabana - Atuncolla - Dv. Sillustani,_x000a_Sector: Atuncolla Km 0+000 - Km 15+960"/>
    <x v="1"/>
    <m/>
    <s v="Acción humana - Manifestación_x000a_Debido a la coyuntura política actual, pobladores bloquean la vía._x000a__x000a_29.03.23. PVN Zonal Puno informa que el Conservador no realiza limpieza para no exponer a los trabajadores._x000a_"/>
    <s v="Maquinaria del Contratista Conservador Consorcio Vial Pro"/>
    <x v="10"/>
    <m/>
    <s v="-15.648"/>
    <s v="-70.318"/>
  </r>
  <r>
    <n v="61"/>
    <s v="M23.03.53"/>
    <d v="2023-03-09T00:00:00"/>
    <s v="Lambayeque_x000a_Lambayeque / Jayanca"/>
    <s v="Red Vial Nacional: PE-1NJ,_x000a_Tramo: Jayanca - Motupe, _x000a_Sector: Km 37+600 - Km 37+750"/>
    <x v="1"/>
    <n v="100"/>
    <s v="Precipitaciones pluviales - Inundación_x000a_Debido a las constantes lluvias en la zona, se produjo una inundación en la vía._x000a__x000a_29.03.23. PVN Zonal Lambayeque informa que el Conservador informa que en estos momentos no realiza trabajos en este sector porque se encuentra atendiendo otras emergencias."/>
    <m/>
    <x v="17"/>
    <s v="FOTO"/>
    <s v="-6.372"/>
    <s v="-79.798"/>
  </r>
  <r>
    <n v="60"/>
    <s v="M23.03.89"/>
    <d v="2023-03-08T00:00:00"/>
    <s v="La Libertad_x000a_Sánchez Carrión / Cochorco"/>
    <s v="Red Vial Nacional: PE-10C,_x000a_Tramo: Chugay - El Molino, _x000a_Sector: El Molino Km 52+800 - Km 51+000"/>
    <x v="1"/>
    <m/>
    <s v="Precipitaciones pluviales - Derrumbe_x000a_Debido a las constantes lluvias en la zona, se produjo un derrumbe._x000a__x000a_29.03.23. PVN Zonal La Libertad continúa los trabajos de eliminación de material de derrumbe."/>
    <s v="Maquinaria PVN_x000a__x000a_01 Cargador frontal_x000a_01 Volquete_x000a_01 Excavadora"/>
    <x v="56"/>
    <m/>
    <s v="-7.775"/>
    <s v="-77.776"/>
  </r>
  <r>
    <n v="59"/>
    <s v="M23.03.50"/>
    <d v="2023-03-08T00:00:00"/>
    <s v="Piura_x000a_Huancabamba / Sondorillo"/>
    <s v="Red Vial Nacional: PE-3N,_x000a_Tramo: Hualapampa - Sondor, _x000a_Sector: Faical (Prog. TDR 1767+800 - 1767+810) Km 1719+370 - Km 1719+380"/>
    <x v="1"/>
    <n v="10"/>
    <s v="Precipitaciones pluviales - Erosión de plataforma_x000a_Debido a las constantes lluvias en la zona, se produjo erosión de plataforma._x000a__x000a_29.03.23. PVN Zonal Piura - Tumbes informa que el Conservador que ha suspendido trabajos debido a la presencia de lluvias intensas en el tramo, se mantiene la señalización preventiva."/>
    <s v="Maquinaria del Contratista Conservador Consorcio Vial Sondor Vado Grande"/>
    <x v="15"/>
    <m/>
    <s v="-5.418"/>
    <s v="-79.479"/>
  </r>
  <r>
    <n v="58"/>
    <s v="M23.03.44"/>
    <d v="2023-03-07T00:00:00"/>
    <s v="Áncash _x000a_San Ignacio / Chirinos"/>
    <s v="Red Vial Nacional PE-12A _x000a_Tramo: Dv. Sihuas - Muacrachuco, _x000a_Sector: Suchiman Km 129+000 - Km 130+000"/>
    <x v="1"/>
    <m/>
    <s v="Precipitaciones pluviales - Huaico_x000a_Debido a las constantes lluvias se produjo un Huaico._x000a__x000a_29.03.23. PVN Zonal Ancash realiza encauzamiento de la quebrada, mantenimiento de tránsito y seguridad vial."/>
    <s v="Maquinaria del Contratista Conservador Consorcio Bellavista_x000a__x000a_01 Excavadora Hidráulica_x000a__x000a_"/>
    <x v="57"/>
    <m/>
    <s v="-8.528"/>
    <s v="-77.302"/>
  </r>
  <r>
    <n v="57"/>
    <s v="M23.03.09"/>
    <d v="2023-03-02T00:00:00"/>
    <s v="Amazonas_x000a_Condorcanqui / Nieva"/>
    <s v="Red Vial Nacional: PE-5NC,_x000a_Tramo: Tramo V (Wawico - Nuevo Siasme), _x000a_Sector: Paantam Km 168+600                                                                                                                                                                                                                                                                                                                                                                                                                                                                                                                                                                                                                                                                                                                                                                                                                                                                                                                                                                                                                                                                                                                                                                                                                                                                                                                                                                                                                                                                                                                                                                                                                                                                                                                                                                                                                                                                                                                                                                                                                                                                                                                                                                             "/>
    <x v="1"/>
    <n v="5"/>
    <s v="Precipitaciones pluviales - Colapso de alcantarilla_x000a_Debido a acción de la naturaleza e intensas lluvias se produjo una erosión de plataforma._x000a_        _x000a_29.03.23. PVN Zonal Amazonas continúa los trabajos de desencofrado de cabezal de salida y colocación de bolsacretos."/>
    <s v="Maquinaria de PVN_x000a__x000a_01 Retroexcavadora_x000a_01 Camión volquete"/>
    <x v="18"/>
    <m/>
    <s v="-4.924"/>
    <s v="-78.096"/>
  </r>
  <r>
    <n v="56"/>
    <s v="M23.03.01"/>
    <d v="2023-03-01T00:00:00"/>
    <s v="Amazonas_x000a_Bagua / Imaza"/>
    <s v="Red Vial Nacional: PE-5NC,_x000a_Tramo: Nuevo Chota - Wawico, _x000a_Sector: Wawico Km 149+100 - Km 139+100"/>
    <x v="1"/>
    <n v="1000"/>
    <s v="Precipitaciones pluviales - Ahuellamiento_x000a_Debido a las intensas lluvias en la zona, se produjo ahuellamiento, afectando la vía._x000a__x000a_29.03.23. PVN Zonal Amazonas continúa con las actividades de perfilado y compactado de plataforma."/>
    <s v="Maquinaria de PVN_x000a__x000a_01 Motoniveladora_x000a_01 Rodillo Liso_x000a__x000a__x000a_"/>
    <x v="18"/>
    <m/>
    <s v="-4.935"/>
    <s v="-78.201"/>
  </r>
  <r>
    <n v="55"/>
    <s v="M23.02.197"/>
    <d v="2023-02-28T00:00:00"/>
    <s v="Piura_x000a_Piura / Tambo Grande"/>
    <s v="Red Vial Nacional: PE-02D,_x000a_Tramo: La Obrilla - Tambo Grande, _x000a_Sector: Ocoto Bajo Km 49+000 - Km 52+000"/>
    <x v="1"/>
    <n v="500"/>
    <s v="Precipitaciones pluviales - Ahuellamiento_x000a_Debido a las intensas lluvias en la zona, se produjo un ahuellamiento severos y encalaminados._x000a__x000a_29.03.23. PVN Zonal Piura - Tumbes realiza actividades de huellas profundas y perfilado sin aporte de material en el sector."/>
    <s v="Maquinaria de PVN_x000a__x000a_01 Cargador frontal_x000a_"/>
    <x v="1"/>
    <m/>
    <s v="-4.933"/>
    <s v="-80.413"/>
  </r>
  <r>
    <n v="54"/>
    <s v="M23.02.187"/>
    <d v="2023-02-27T00:00:00"/>
    <s v="Piura_x000a_Huancabamba / Sondor"/>
    <s v="Red Vial Nacional: PE-02B,_x000a_Tramo: Sondor - Tabaconas, _x000a_Sector: Sondor - Cruz Chiquita Km 20+790 - Km 20+810"/>
    <x v="1"/>
    <n v="30"/>
    <s v="Precipitaciones pluviales - Erosión de plataforma_x000a_Debido a acción de la naturaleza, se produjo una erosión de plataforma._x000a__x000a_29.03.23. PVN Zonal Piura informa que el Conservador continúa los trabajos de colocación de sacos suelo cemento."/>
    <s v="Maquinaria del Contratista Conservador Consorcio Bellavista_x000a__x000a_01 Retroexcavadora_x000a_01 Camión volquete_x000a__x000a_"/>
    <x v="15"/>
    <m/>
    <s v="-5.333"/>
    <s v="-79.356"/>
  </r>
  <r>
    <n v="53"/>
    <s v="M23.02.183"/>
    <d v="2023-02-25T00:00:00"/>
    <s v="Lambayeque_x000a_Chiclayo / Oyotún"/>
    <s v="Red Vial Nacional: PE-1NI,_x000a_Tramo: Nueva Arica - Oyotún,  _x000a_Sector: Km 45+455"/>
    <x v="1"/>
    <n v="200"/>
    <s v="Precipitaciones pluviales - Activación de quebrada_x000a_Debido a las constantes precipitaciones, se activó la Quebrada Nanchoc aumentando el caudal que afectó el badén de concreto._x000a_        _x000a_29.03.23. La Concesionaria informa que no hay operaciones. La Concesionaria realiza limpieza de Cauce de quebrada Nanchoc con 01 cargador frontal, actualmente el nivel del agua permite la circulación de vehículos menores por el badén. Asimismo, informa que la PNP de Oyotún cierra el tránsito en las noches por seguridad."/>
    <s v="Maquinaria de la Concesionaria &quot;Concesión Valle de Zaña&quot;_x000a__x000a_01 Cargador Frontal"/>
    <x v="58"/>
    <s v="FOTO"/>
    <s v="-6.872"/>
    <s v="-79.313"/>
  </r>
  <r>
    <n v="52"/>
    <s v="M23.02.174"/>
    <d v="2023-02-24T00:00:00"/>
    <s v="Piura_x000a_Talara / Los Órganos"/>
    <s v="Red Vial Nacional: PE-1N (Panamericana Norte),_x000a_Tramo: El Alto - Máncora,_x000a_Sector: Los Órganos Km  1169+540 - Km 1179+540 "/>
    <x v="1"/>
    <n v="100"/>
    <s v="Precipitaciones pluviales - Erosión de plataforma_x000a_Debido al incremento de las precipitaciones pluviales atípicas y la afectación de terceros se produjo erosión de plataforma._x000a__x000a_29.03.23. PVN Zonal Piura - Tumbes continúa las coordinaciones y gestiones para la adquisición de bienes y servicios, para la ejecución de parchado profundo y superficial."/>
    <s v="Maquinaria de PVN"/>
    <x v="6"/>
    <m/>
    <n v="-4.1550000000000002"/>
    <n v="-81.093999999999994"/>
  </r>
  <r>
    <n v="51"/>
    <s v="M23.02.173"/>
    <d v="2023-02-24T00:00:00"/>
    <s v="Piura_x000a_Talara / Los Órganos"/>
    <s v="Red Vial Nacional: PE-1N (Panamericana Norte),_x000a_Tramo: El Alto - Máncora,_x000a_Sector: Los Órganos Km 1160+540 - Km 1169+540 "/>
    <x v="1"/>
    <n v="100"/>
    <s v="Precipitaciones pluviales - Erosión de plataforma_x000a_Debido al incremento de las precipitaciones pluviales atípicas y la afectación de terceros se produjo erosión de plataforma._x000a__x000a_29.03.23. PVN Zonal Piura - Tumbes continúa las actividades con parchado superficial y parchado profundo desde el km. 133+000 al km 138+000."/>
    <s v="Maquinaria de PVN"/>
    <x v="6"/>
    <m/>
    <n v="-4.0209999999999999"/>
    <n v="-81.146000000000001"/>
  </r>
  <r>
    <n v="50"/>
    <s v="M23.02.171"/>
    <d v="2023-02-24T00:00:00"/>
    <s v="Tumbes_x000a_Contralmirante Villar / Canoas de Punta"/>
    <s v="Red Vial Nacional: PE-1N (Panamericana Norte),_x000a_Tramo: Máncora - Punta Sal,_x000a_Sector: Máncora Km 1195+040 - Km 1201+040"/>
    <x v="1"/>
    <n v="100"/>
    <s v="Precipitaciones pluviales - Erosión de plataforma_x000a_Debido al incremento de las precipitaciones pluviales atípicas y la afectación de terceros se produjo erosión de plataforma._x000a__x000a_29.03.23. PVN Zonal Piura - Tumbes informa que el día 27/03/2023 se viene realizando las coordinaciones y gestiones para la adquisición de bienes y servicios, para la ejecución de parchado profundo y superficial a causa de erosión de plataforma."/>
    <s v="Maquinaria de PVN"/>
    <x v="6"/>
    <m/>
    <n v="-4.0190000000000001"/>
    <n v="-80.966999999999999"/>
  </r>
  <r>
    <n v="49"/>
    <s v="M23.02.163"/>
    <d v="2023-02-22T00:00:00"/>
    <s v="Lima_x000a_Cajatambo / Cajatambo"/>
    <s v="Red Vial Nacional: PE-16A,_x000a_Tramo: Cañón - Cajatambo, _x000a_Sector: Pte. Astobamba Km 138+647"/>
    <x v="1"/>
    <m/>
    <s v="Precipitaciones pluviales - Erosión de plataforma_x000a_Debido a acción de la naturaleza, se produjo una erosión de plataforma._x000a__x000a_29.03.23. PVN Zonal Lima informa que el Conservador realiza la limpieza del cauce y construcción de enrocado."/>
    <s v="Maquinaria del Contratista Conservador Consorcio Vial Pamplona Cajatambo_x000a__x000a_01 Excavadora_x000a_01 Retroexcavadora_x000a_02 Camión volquete_x000a_"/>
    <x v="51"/>
    <m/>
    <s v="-10.480"/>
    <s v="-76.992"/>
  </r>
  <r>
    <n v="48"/>
    <s v="M23.02.159"/>
    <d v="2023-02-22T00:00:00"/>
    <s v="Piura_x000a_Huancabamba / Sondorillo"/>
    <s v="Red Vial Nacional: PE-02A,_x000a_Tramo: Cruz Blanca - Huancabamba, _x000a_Sector:  Mitupampa - Nuevo Porvenir Km 123+640 - Km 126+640"/>
    <x v="1"/>
    <n v="1000"/>
    <s v="Precipitaciones pluviales - Ahuellamiento_x000a_Debido a la deformación profunda (&gt; a 15cm.) se produjo deformación profunda, por ello, dispusieron realizar trabajos de perfilado y bacheo._x000a__x000a_29.03.23. PVN Zonal Piura - Tumbes suspende los trabajos de reparación de la plataforma, por lluvias torrenciales y saturación de la plataforma, charcos grande de agua, esto respecto a los trabajos de perfilado de plataforma sin aporte de material a todo costo."/>
    <s v="_x000a_Maquinaria de PVN_x000a__x000a_01 Motoniveladora_x000a_01 Rodillo liso_x000a_01 Camión cisterna_x000a__x000a__x000a_"/>
    <x v="6"/>
    <m/>
    <s v="-5.321"/>
    <s v="-79.500"/>
  </r>
  <r>
    <n v="47"/>
    <s v="M23.02.147"/>
    <d v="2023-02-21T00:00:00"/>
    <s v="Piura_x000a_Ayabaca / Ayabaca"/>
    <s v="Red Vial Nacional: PE-1NT, Tramo: Paimas - Tondopa - Ayabaca, _x000a_Sector: Arreypite Bajo Km 56+320"/>
    <x v="1"/>
    <n v="20"/>
    <s v="Precipitaciones pluviales - Erosión de plataforma_x000a_Debido a las constantes lluvias en la zona, se produjo erosión de plataforma. Se dispuso recuperación de plataforma mediante construcción de muro de concreto armado tipo pantalla, instalación de elemento de bolsacreto, construcción de badén y reconstrucción de cabezal de alcantarilla._x000a_       _x000a_29.03.23. PVN Zonal Piura - Tumbes ha dispuesto a la recuperación de la plataforma, mediante construcción de muro de concreto armado tipo pantalla, instalación de elemento de bolsacreto, construcción de badén, reconstrucción de cabezal de alcantarilla y realiza las gestiones administrativas para la contratación de bienes y servicios para la atención de la emergencia vial."/>
    <m/>
    <x v="1"/>
    <m/>
    <s v="-4.706"/>
    <s v="-79.813"/>
  </r>
  <r>
    <n v="46"/>
    <s v="M23.02.131"/>
    <d v="2023-02-17T00:00:00"/>
    <s v="Puno_x000a_Puno / Platería"/>
    <s v="Red Vial Nacional: PE-3ST,_x000a_Tramo: Emp. PE-3S (Plateria) - Luquina Grande,  _x000a_Sector: Platería Km 0+000"/>
    <x v="1"/>
    <m/>
    <s v="Acción humana - Manifestación_x000a_Debido a la coyuntura política actual, manifestantes bloquearon la vía en ambos sentidos. _x000a__x000a_29.03.23. PVN Zonal Puno informa que el Conservador monitorea la emergencia, con un nuevo bloqueo de la vía producto de las manifestaciones de la población por temas políticos."/>
    <s v="Maquinaria del Contratista Conservador Consorcio ALVAC - ARAMSA"/>
    <x v="9"/>
    <s v="FOTO"/>
    <s v="-15.947"/>
    <s v="-69.831"/>
  </r>
  <r>
    <n v="45"/>
    <s v="M23.02.130"/>
    <d v="2023-02-17T00:00:00"/>
    <s v="Puno_x000a_San Román / Cabanillas"/>
    <s v="Red Vial Nacional: PE-34U,_x000a_Tramo: Emp. PE-34A - Mañazo,  _x000a_Sector: Achacuni Km 3+400"/>
    <x v="1"/>
    <m/>
    <s v="Acción humana - Manifestación_x000a_Debido a la coyuntura política actual, manifestantes bloquearon la vía en ambos sentidos. _x000a__x000a_29.03.23. PVN Zonal Puno informa que el Conservador monitorea la emergencia, con un nuevo bloqueo de la vía producto de las manifestaciones de la población por temas políticos."/>
    <s v="Maquinaria del Contratista Conservador Consorcio ALVAC - ARAMSA"/>
    <x v="9"/>
    <s v="FOTO"/>
    <s v="-15.696"/>
    <s v="-70.368"/>
  </r>
  <r>
    <n v="44"/>
    <s v="M23.02.124"/>
    <d v="2023-02-16T00:00:00"/>
    <s v="Huancavelica_x000a_Castrovirreynna / Huachos"/>
    <s v="Red Vial Nacional: PE-26A,_x000a_Tramo: Toyoc - Huachos,  _x000a_Sector: Huachos Km 11+160 - Km 11+260"/>
    <x v="1"/>
    <n v="100"/>
    <s v="Precipitaciones pluviales - Derrumbe_x000a_Debido a las intensas lluvias en la zona, se produjo derrumbe sobre plataforma._x000a_El 25.02.23 ocurrió nuevo derrumbe._x000a__x000a_29.03.23. PVN Zonal Huancavelica continúa trabajos de eliminación de derrumbe con 02 cargadores frontales de PVN, cada equipo está en distintas frentes de trabajo._x000a_Ruta alterna 1: Plazapata - Lomo largo - Villa de arma - Dv. Chincha (Ruta 26A)._x000a_Ruta alterna 2: Plazapata - Santa Inés - Ticrapo (28D)."/>
    <s v="Maquinaria de PVN_x000a__x000a_02 Cargador frontal_x000a_"/>
    <x v="8"/>
    <s v="FOTO"/>
    <s v="-13.216"/>
    <s v="-75.543"/>
  </r>
  <r>
    <n v="43"/>
    <s v="M23.02.107"/>
    <d v="2023-02-14T00:00:00"/>
    <s v="Cusco_x000a_La Convención / Echarate"/>
    <s v="Red Vial Nacional: PE-28B,_x000a_Tramo: Cielo Puncu - Kepashiato,_x000a_Sector: Aguas Calientes Km 284+500 "/>
    <x v="1"/>
    <m/>
    <s v="Precipitaciones pluviales - Derrumbe_x000a_Debido a las constantes precipitaciones, se activó un derrumbe de gran magnitud, que constantemente interrumpe al tránsito vehicular._x000a__x000a_29.03.23. PVN Zonal Cusco - Apurímac realiza trabajos de limpieza de derrumbe."/>
    <s v="Maquinaria PVN_x000a__x000a_01 Retroexcavadora"/>
    <x v="59"/>
    <m/>
    <s v="-12.677"/>
    <s v="-73.325"/>
  </r>
  <r>
    <n v="42"/>
    <s v="M23.02.47"/>
    <d v="2023-02-04T00:00:00"/>
    <s v="Puno_x000a_Chucuito / Huacullani"/>
    <s v="Red Vial Nacional: PE-36A,_x000a_Tramo: Mazocruz - Desaguadero,_x000a_Sector: Vilachave Km 245+500 "/>
    <x v="1"/>
    <m/>
    <s v="Acción humana - Manifestación_x000a_Debido a la coyuntura política actual, manifestantes bloquearon la vía._x000a_  _x000a_29.03.23. PVN Zonal Tacna - Moquegua informa que el día de hoy existe tregua acordado por las comunidades en relación a los conflictos sociales por la coyuntura política actual; existen montículos de tierra y piedras en la calzada (los pobladores impiden que se realice la limpieza total de la calzada), los vehículos pasan por un carril habilitado."/>
    <s v="Maquinaria del Contratista Conservador Consorcio Conservación Vial Mazocruz"/>
    <x v="60"/>
    <s v="FOTO"/>
    <s v="-16.657"/>
    <s v="-69.490"/>
  </r>
  <r>
    <n v="41"/>
    <s v="M23.01.288"/>
    <d v="2023-01-19T00:00:00"/>
    <s v="Puno_x000a_Chucuito / Huacullani"/>
    <s v="Red Vial Nacional: PE-36E, _x000a_Tramo: Dv. Vilacalla - Pisacoma, _x000a_Sector: Santa Rosa Km 15+000"/>
    <x v="1"/>
    <m/>
    <s v="Acción humana - Manifestación_x000a_Debido a la coyuntura política actual, manifestantes bloquearon la vía en ambos sentidos._x000a__x000a_29.03.23. PVN Zonal Puno informa que el Conservador monitorea la emergencia, con un nuevo bloqueo de la vía producto de las manifestaciones de la población por temas políticos."/>
    <s v="Maquinaria del Contratista Conservador Consorcio ALVAC - ARAMSA"/>
    <x v="9"/>
    <s v="FOTO"/>
    <s v="-16.705"/>
    <s v="-69.376"/>
  </r>
  <r>
    <n v="40"/>
    <s v="M23.01.287"/>
    <d v="2023-01-19T00:00:00"/>
    <s v="Puno_x000a_Puno / Puno"/>
    <s v="Red Vial Nacional: PE-34U, _x000a_Tramo: Tiquillaca - Dv. Cellacce, _x000a_Sector: Alto Puno Km 55+000 - Km 55+500"/>
    <x v="1"/>
    <m/>
    <s v="Acción humana - Manifestación_x000a_Debido a la coyuntura política actual, manifestantes bloquearon la vía en ambos sentidos._x000a__x000a_29.03.23. PVN Zonal Puno informa que el Conservador monitorea la emergencia, con un nuevo bloqueo de la vía producto de las manifestaciones de la población por temas políticos."/>
    <s v="Maquinaria del Contratista Conservador Consorcio ALVAC - ARAMSA"/>
    <x v="9"/>
    <s v="FOTO"/>
    <s v="-15.818"/>
    <s v="-70.038"/>
  </r>
  <r>
    <n v="39"/>
    <s v="M23.01.286"/>
    <d v="2023-01-19T00:00:00"/>
    <s v="Puno _x000a_Puno / Tiquillaca"/>
    <s v="Red Vial Nacional: PE-34U, _x000a_Tramo: Tiquillaca - Dv. Cellacce, _x000a_Sector: Tiquillaca Km 35+500"/>
    <x v="1"/>
    <m/>
    <s v="Acción humana - Manifestación_x000a_Debido a la coyuntura política actual, manifestantes bloquearon la vía en ambos sentidos._x000a__x000a_29.03.23. La Concesionaria informa que no hay operaciones. PVN Zonal Puno informa que el Conservador monitorea la emergencia, con un nuevo bloqueo de la vía producto de las manifestaciones de la población por temas políticos."/>
    <s v="Maquinaria del Contratista Conservador Consorcio ALVAC - ARAMSA"/>
    <x v="9"/>
    <s v="FOTO"/>
    <s v="-15.793"/>
    <s v="-70.181"/>
  </r>
  <r>
    <n v="38"/>
    <s v="M23.01.285"/>
    <d v="2023-01-19T00:00:00"/>
    <s v="Puno_x000a_Chucuito / Juli"/>
    <s v="Red Vial Nacional: PE-3SU, _x000a_Tramo: Emp. PE-3S Dv. Palermo - Emp. PE-36A, _x000a_Sector: Pasiri Km 18+200"/>
    <x v="1"/>
    <m/>
    <s v="Acción humana - Manifestación_x000a_Debido a la coyuntura política actual, manifestantes bloquearon la vía en ambos sentidos._x000a__x000a_29.03.23. PVN Zonal Puno informa que el Conservador monitorea la emergencia, con un nuevo bloqueo de la vía producto de las manifestaciones de la población por temas políticos."/>
    <s v="Maquinaria del Contratista Conservador Consorcio ALVAC - ARAMSA"/>
    <x v="9"/>
    <s v="FOTO"/>
    <s v="-16.350"/>
    <s v="-69.461"/>
  </r>
  <r>
    <n v="37"/>
    <s v="M23.01.284"/>
    <d v="2023-01-19T00:00:00"/>
    <s v="Puno_x000a_Chucuito / Juli"/>
    <s v="Red Vial Nacional: PE-3SU, _x000a_Tramo: Emp. PE-3S Dv. Palermo - Emp. PE-36A, _x000a_Sector: Huacasuma Km 32+400"/>
    <x v="1"/>
    <m/>
    <s v="Acción humana - Manifestación_x000a_Debido a la coyuntura política actual, manifestantes bloquearon la vía en ambos sentidos._x000a__x000a_29.03.23. PVN Zonal Puno informa que el Conservador monitorea la emergencia, con un nuevo bloqueo de la vía producto de las manifestaciones de la población por temas políticos."/>
    <s v="Maquinaria del Contratista Conservador Consorcio ALVAC - ARAMSA"/>
    <x v="9"/>
    <s v="FOTO"/>
    <s v="-16.449"/>
    <s v="-69.427"/>
  </r>
  <r>
    <n v="36"/>
    <s v="M23.01.283"/>
    <d v="2023-01-19T00:00:00"/>
    <s v="Puno_x000a_El Collao / Capazo"/>
    <s v="Red Vial Nacional: PE-36E, _x000a_Tramo: Pisacoma - Capazo, _x000a_Sector: Capazo Km 108+700"/>
    <x v="1"/>
    <m/>
    <s v="Acción humana - Manifestación_x000a_Debido a la coyuntura política actual, manifestantes bloquearon la vía en ambos sentidos._x000a__x000a_29.03.23. PVN Zonal Puno informa que el Conservador monitorea la emergencia, con un nuevo bloqueo de la vía producto de las manifestaciones de la población por temas políticos."/>
    <s v="Maquinaria del Contratista Conservador Consorcio ALVAC - ARAMSA"/>
    <x v="9"/>
    <s v="FOTO"/>
    <s v="-17.181"/>
    <s v="-69.734"/>
  </r>
  <r>
    <n v="35"/>
    <s v="M23.01.282"/>
    <d v="2023-01-19T00:00:00"/>
    <s v="Puno_x000a_Chucuito / Pisacoma"/>
    <s v="Red Vial Nacional: PE-36E, _x000a_Tramo: Dv.Vilacalla - Pisacoma, _x000a_Sector: Amutiri Km 32+000"/>
    <x v="1"/>
    <m/>
    <s v="Acción humana - Manifestación_x000a_Debido a la coyuntura política actual, manifestantes bloquearon la vía en ambos sentidos._x000a__x000a_29.03.23. PVN Zonal Puno informa que el Conservador monitorea la emergencia, con un nuevo bloqueo de la vía producto de las manifestaciones de la población por temas políticos."/>
    <s v="Maquinaria del Contratista Conservador Consorcio ALVAC - ARAMSA"/>
    <x v="9"/>
    <s v="FOTO"/>
    <s v="-16.813"/>
    <s v="-69.365"/>
  </r>
  <r>
    <n v="34"/>
    <s v="M23.01.281"/>
    <d v="2023-01-19T00:00:00"/>
    <s v="Puno_x000a_Puno / Chucuito"/>
    <s v="Red Vial Nacional: PE-3ST, _x000a_Tramo: Atuncolla - Perca, _x000a_Sector: Parina Km 34+100"/>
    <x v="1"/>
    <m/>
    <s v="Acción humana - Manifestación_x000a_Debido a la coyuntura política actual, manifestantes bloquearon la vía en ambos sentidos._x000a__x000a_29.03.23. PVN Zonal Puno informa que el Conservador monitorea la emergencia, con un nuevo bloqueo de la vía producto de las manifestaciones de la población por temas políticos."/>
    <s v="Maquinaria del Contratista Conservador Consorcio ALVAC - ARAMSA"/>
    <x v="9"/>
    <s v="FOTO"/>
    <s v="-15.847"/>
    <s v="-69.843"/>
  </r>
  <r>
    <n v="33"/>
    <s v="M23.01.280"/>
    <d v="2023-01-19T00:00:00"/>
    <s v="Puno_x000a_Chucuito / Kelluyo"/>
    <s v="Red Vial Nacional: PE-36E, _x000a_Tramo: Dv.Vilacalla - Pisacoma, _x000a_Sector: Totoroma Km 24+000"/>
    <x v="1"/>
    <m/>
    <s v="Acción humana - Manifestación_x000a_Debido a la coyuntura política actual, manifestantes bloquearon la vía en ambos sentidos._x000a__x000a_29.03.23. PVN Zonal Puno informa que el Conservador monitorea la emergencia, con un nuevo bloqueo de la vía producto de las manifestaciones de la población por temas políticos."/>
    <s v="Maquinaria del Contratista Conservador Consorcio ALVAC - ARAMSA"/>
    <x v="9"/>
    <s v="FOTO"/>
    <s v="-16.760"/>
    <s v="-69.342"/>
  </r>
  <r>
    <n v="32"/>
    <s v="M23.01.279"/>
    <d v="2023-01-19T00:00:00"/>
    <s v="Puno_x000a_Chucuito / Pisacoma"/>
    <s v="Red Vial Nacional: PE-36E, _x000a_Tramo: Pisacoma - Capazo, _x000a_Sector: Chinga Km 65+000"/>
    <x v="1"/>
    <m/>
    <s v="Acción humana - Manifestación_x000a_Debido a la coyuntura política actual, manifestantes bloquearon la vía en ambos sentidos._x000a__x000a_29.03.23. PVN Zonal Puno informa que el Conservador monitorea la emergencia, con un nuevo bloqueo de la vía producto de las manifestaciones de la población por temas políticos."/>
    <s v="Maquinaria del Contratista Conservador Consorcio ALVAC - ARAMSA"/>
    <x v="9"/>
    <s v="FOTO"/>
    <s v="-17.021"/>
    <s v="-69.468"/>
  </r>
  <r>
    <n v="31"/>
    <s v="M23.01.278"/>
    <d v="2023-01-19T00:00:00"/>
    <s v="Puno_x000a_El Collao / Capazo"/>
    <s v="Red Vial Nacional: PE-36E, _x000a_Tramo: Pisacoma - Capazo, _x000a_Sector: Ancomarca Km 94+000"/>
    <x v="1"/>
    <m/>
    <s v="Acción humana - Manifestación_x000a_Debido a la coyuntura política actual, manifestantes bloquearon la vía en ambos sentidos._x000a__x000a_29.03.23. PVN Zonal Puno informa que el Conservador monitorea la emergencia, con un nuevo bloqueo de la vía producto de las manifestaciones de la población por temas políticos."/>
    <s v="Maquinaria del Contratista Conservador Consorcio ALVAC - ARAMSA"/>
    <x v="9"/>
    <s v="FOTO"/>
    <s v="-17.202"/>
    <s v="-69.608"/>
  </r>
  <r>
    <n v="30"/>
    <s v="M23.01.276"/>
    <d v="2023-01-19T00:00:00"/>
    <s v="Puno_x000a_San Román / Cabanillas"/>
    <s v="Red Vial Nacional: PE-34U, _x000a_Tramo: Emp. PE-34A - Mañazo, _x000a_Sector: Achacuni km 0+000 - Km 1+000"/>
    <x v="1"/>
    <m/>
    <s v="Acción humana - Manifestación_x000a_Debido a la coyuntura política actual, manifestantes bloquearon la vía en ambos sentidos._x000a__x000a_29.03.23. PVN Zonal Puno informa que el Conservador monitorea la emergencia, con un nuevo bloqueo de la vía producto de las manifestaciones de la población por temas políticos."/>
    <s v="Maquinaria del Contratista Conservador Consorcio ALVAC - ARAMSA"/>
    <x v="9"/>
    <s v="FOTO"/>
    <s v="-15.667"/>
    <s v="-70.368"/>
  </r>
  <r>
    <n v="29"/>
    <s v="M23.01.275"/>
    <d v="2023-01-19T00:00:00"/>
    <s v="Puno_x000a_Puno / Vilque"/>
    <s v="Red Vial Nacional: PE-34U, _x000a_Tramo: Mañazo - Tiquillaca, _x000a_Sector: Vilque Km 26+500"/>
    <x v="1"/>
    <m/>
    <s v="Acción humana - Manifestación_x000a_Debido a la coyuntura política actual, manifestantes bloquearon la vía en ambos sentidos._x000a__x000a_29.03.23. PVN Zonal Puno informa que el Conservador monitorea la emergencia, con un nuevo bloqueo de la vía producto de las manifestaciones de la población por temas políticos."/>
    <s v="Maquinaria del Contratista Conservador Consorcio ALVAC - ARAMSA"/>
    <x v="9"/>
    <s v="FOTO"/>
    <s v="-15.766"/>
    <s v="-70.261"/>
  </r>
  <r>
    <n v="28"/>
    <s v="M23.01.274"/>
    <d v="2023-01-19T00:00:00"/>
    <s v="Puno_x000a_Puno / Mañazo"/>
    <s v="Red Vial Nacional: PE-34U, _x000a_Tramo: Emp. PE-34 - Mañazo, _x000a_Sector: Mañazo Km 15+800"/>
    <x v="1"/>
    <m/>
    <s v="Acción humana - Manifestación_x000a_Debido a la coyuntura política actual, manifestantes bloquearon la vía en ambos sentidos._x000a__x000a_29.03.23. PVN Zonal Puno informa que el Conservador monitorea la emergencia, con un nuevo bloqueo de la vía producto de las manifestaciones de la población por temas políticos."/>
    <s v="Maquinaria del Contratista Conservador Consorcio ALVAC - ARAMSA"/>
    <x v="9"/>
    <s v="FOTO"/>
    <s v="-15.798"/>
    <s v="-70.343"/>
  </r>
  <r>
    <n v="27"/>
    <s v="M23.01.272"/>
    <d v="2023-01-19T00:00:00"/>
    <s v="Puno_x000a_Chucuito / Huacullani"/>
    <s v="Red Vial Nacional: PE-3SU, _x000a_Tramo: Dv. Palermo - Piñuta, _x000a_Sector: Callaza Km 42+500 - Km 49+000"/>
    <x v="1"/>
    <m/>
    <s v="Acción humana - Manifestación_x000a_Debido a la coyuntura política actual, manifestantes bloquearon la vía en ambos sentidos._x000a__x000a_29.03.23. PVN Zonal Puno informa que el Conservador monitorea la emergencia, con un nuevo bloqueo de la vía producto de las manifestaciones de la población por temas políticos."/>
    <s v="Maquinaria del Contratista Conservador Consorcio ALVAC - ARAMSA"/>
    <x v="9"/>
    <s v="FOTO"/>
    <s v="-16.527"/>
    <s v="-69.421"/>
  </r>
  <r>
    <n v="26"/>
    <s v="M23.01.273"/>
    <d v="2023-01-19T00:00:00"/>
    <s v="Puno _x000a_Chucuito / Juli"/>
    <s v="Red Vial Nacional: PE-3SU, _x000a_Tramo: Emp. PE-3S - Palermo, _x000a_Sector: Juli Km 0+000 - Km 0+500"/>
    <x v="1"/>
    <m/>
    <s v="Acción humana - Manifestación_x000a_Debido a la coyuntura política actual, manifestantes bloquearon la vía en ambos sentidos._x000a__x000a_29.03.23 PVN Zonal Puno informa que el Conservador monitorea la emergencia, con un nuevo bloqueo de la vía producto de las manifestaciones de la población por temas políticos."/>
    <s v="Maquinaria del Contratista Conservador Consorcio ALVAC - ARAMSA"/>
    <x v="9"/>
    <s v="FOTO"/>
    <s v="-16.219"/>
    <s v="-69.481"/>
  </r>
  <r>
    <n v="25"/>
    <s v="M23.01.254"/>
    <d v="2023-01-19T00:00:00"/>
    <s v="Puno_x000a_San Antonio de Putina / Ananea"/>
    <s v="Red Vial Nacional: PE-34H, _x000a_Tramo: Dv. Putina - Saytococha, _x000a_Sector: Dv. Putina - Saytococha Km 142+300 - Km 165+512"/>
    <x v="1"/>
    <m/>
    <s v="Acción humana - Manifestación_x000a_Debido a la coyuntura política actual, bloqueo de la vía por manifestación de pobladores de la zona._x000a__x000a_29.03.23. PVN Zonal Puno informa que el Conservador realiza el mantenimiento rutinario en zonas accesibles en donde se pueda transitar."/>
    <s v="Maquinaria del Contratista Conservador Consorcio Construcción y Administración S.A."/>
    <x v="9"/>
    <m/>
    <s v="-14.666"/>
    <s v="-69.570"/>
  </r>
  <r>
    <n v="24"/>
    <s v="M23.01.253"/>
    <d v="2023-01-19T00:00:00"/>
    <s v="Puno _x000a_Azángaro / Potoní"/>
    <s v="Red Vial Nacional: PE-34K, _x000a_Tramo: Rosario - Sayotocha, _x000a_Sector: Rosario - Curupata - Saytococha Km 0+000 - Km 72+230"/>
    <x v="1"/>
    <m/>
    <s v="Acción humana - Manifestación_x000a_Debido a la coyuntura política actual, bloqueo de la vía por manifestación de pobladores de la zona._x000a__x000a_29.03.23. PVN Zonal Puno informa que el Conservador reporta que protestantes vienen colocando obstáculos en el corredor vial de la ruta pe 34k, atentando contra los usuarios y la infraestructura vía."/>
    <s v="Maquinaria del Contratista Conservador Consorcio Construcción y Administración S.A."/>
    <x v="9"/>
    <m/>
    <s v="-14.337"/>
    <s v="-70.242"/>
  </r>
  <r>
    <n v="23"/>
    <s v="M23.01.154"/>
    <d v="2023-01-12T00:00:00"/>
    <s v="Huánuco_x000a_Huánuco / Chinchao"/>
    <s v="Red Vial Nacional: PE-18A, _x000a_Tramo: Huánuco - Tingo María,_x000a_Sector: Chinchao Km 61+800 - Km 61+890"/>
    <x v="1"/>
    <n v="90"/>
    <s v="Precipitaciones pluviales - Asentamiento de plataforma_x000a_Debido a la acción de la naturaleza se produjo asentamiento de plataforma._x000a__x000a_29.03.23. PVN Zonal Huánuco informa que el día 27/03/2023 continúa las actividades de extensión de material de afirmado."/>
    <s v="Maquinaria PVN"/>
    <x v="61"/>
    <m/>
    <s v="-9.654"/>
    <s v="-76.054"/>
  </r>
  <r>
    <n v="22"/>
    <s v="M23.01.116"/>
    <d v="2023-01-09T00:00:00"/>
    <s v="Lima_x000a_Cañete / San Luis"/>
    <s v="Red Vial Nacional: PE-24,_x000a_Tramo: Dv. Autopista la Quebrada - Nuevo Imperial,_x000a_Sector: San Luis Km 6+640 - Km 6+645"/>
    <x v="1"/>
    <m/>
    <s v="Precipitaciones pluviales - Colapso de alcantarilla_x000a_Debido al tráfico y acción de la naturaleza, se produjo el colapso de la alcantarilla._x000a__x000a_29.03.23. PVN Zonal Lima informa que el Conservador realiza el relleno de la alcantarilla con material de préstamo."/>
    <s v="Maquinaria del Contratista Conservador China Civil Engineering Construction Sucursal del Perú._x000a__x000a_01 Motoniveladora_x000a_01  Rodillo Liso_x000a_01 Camión Cisterna "/>
    <x v="51"/>
    <m/>
    <s v="-13.057"/>
    <s v="-76.424"/>
  </r>
  <r>
    <n v="21"/>
    <s v="M23.01.92"/>
    <d v="2023-01-07T00:00:00"/>
    <s v="Puno_x000a_Chucuito / Huacullani"/>
    <s v="Red Vial Nacional: PE-36A, _x000a_Tramo: Mazocruz Desaguadero,_x000a_Sector: Huacullani Km 265+900"/>
    <x v="1"/>
    <m/>
    <s v="Acción humana - Manifestación _x000a_Debido a la coyuntura política actual, pobladores bloquean la vía._x000a_        _x000a_29.03.23. PVN Zonal Tacna - Moquegua informa que el Conservador informa que el día de hoy existe tregua acordado por las comunidades en relación a los conflictos sociales por la coyuntura política actual; existen montículos de tierra y piedras en la calzada (los pobladores impiden que se realice la limpieza total de la calzada), los vehículos pasan por un carril habilitado."/>
    <s v="Maquinaria del Contratista Conservador Consorcio Conservación Vial Mazocruz_x000a__x000a_"/>
    <x v="62"/>
    <m/>
    <s v="-16.601"/>
    <s v=" -69.356"/>
  </r>
  <r>
    <n v="20"/>
    <s v="M23.01.59"/>
    <d v="2023-01-05T00:00:00"/>
    <s v="Puno_x000a_San Antonio de Putina / Ananea_x000a_"/>
    <s v="Red Vial Nacional: PE-34L, _x000a_Tramo: Coasia - Tiquitiqui - Cojata - Suches,_x000a_Sector: Pampilla, Suches, Cojata, Tiquitiqui Km 0+000 - Km 33+953 "/>
    <x v="1"/>
    <m/>
    <s v="Acción humana - Manifestación _x000a_Debido a la coyuntura política actual, pobladores bloquean la vía._x000a__x000a_29.03.23. PVN Zonal Puno informa que el Conservador reporta que continúa la vía bloqueada debido al paro nacional por crisis política del país, asimismo como parte de las protestas y manifestaciones han colocado obstáculos en el corredor vial."/>
    <s v="Maquinaria del Contratista Conservador Construcción y Administración S.A."/>
    <x v="9"/>
    <m/>
    <s v="-14.666"/>
    <s v="-69.570"/>
  </r>
  <r>
    <n v="19"/>
    <s v="M23.01.87"/>
    <d v="2023-01-05T00:00:00"/>
    <s v="Puno_x000a_El Collao / Santa Rosa"/>
    <s v="Red Vial Nacional: PE-36A, _x000a_Tramo: III Mazocruz - Desaguadero,_x000a_Sector: Mazocruz Km 214+480 - Km 214+780"/>
    <x v="1"/>
    <n v="100"/>
    <s v="Acción humana - Manifestación _x000a_Debido a la coyuntura política actual, pobladores bloquean la vía._x000a_        _x000a_29.03.23. PVN Zonal Tacna - Moquegua informa que el día de hoy existe tregua acordado por las comunidades en relación a los conflictos sociales por la coyuntura política actual; existen montículos de tierra y piedras en la calzada (los pobladores impiden que se realice la limpieza total de la calzada), los vehículos pasan por un carril habilitado."/>
    <s v="Maquinaria del Contratista Conservador Consorcio Conservación Vial Mazocruz_x000a_"/>
    <x v="62"/>
    <m/>
    <n v="-16.739999999999998"/>
    <n v="-69.716999999999999"/>
  </r>
  <r>
    <n v="18"/>
    <s v="M23.01.53"/>
    <d v="2023-01-05T00:00:00"/>
    <s v="Puno_x000a_El Collao / Santa Rosa"/>
    <s v="Red Vial Nacional: PE-36A, _x000a_Tramo: II Huaytire - Mazocruz, _x000a_Sector: Mazocruz Km 213+200"/>
    <x v="1"/>
    <m/>
    <s v="Acción humana - Manifestación_x000a_Debido a la coyuntura política actual, pobladores bloquean la vía._x000a__x000a_29.03.23. PVN Zonal Tacna - Moquegua informa que el Conservador informa que el día de hoy existe tregua acordado por las comunidades en relación a los conflictos sociales por la coyuntura política actual; existen montículos de tierra y piedras en la calzada (los pobladores impiden que se realice la limpieza total de la calzada), los vehículos pasan por un carril habilitado."/>
    <s v="Maquinaria del Contratista Conservador Consorcio Conservación Vial Mazocruz_x000a__x000a_"/>
    <x v="62"/>
    <m/>
    <s v="-16.751"/>
    <s v="-69.723"/>
  </r>
  <r>
    <n v="17"/>
    <s v="M23.01.52"/>
    <d v="2023-01-05T00:00:00"/>
    <s v="Puno_x000a_El Collao / Santa Rosa"/>
    <s v="Red Vial Nacional: PE-38, _x000a_Tramo: VIII Capazo - Mazocruz, _x000a_Sector: Mazocruz Km 225+670 - Km 226+300"/>
    <x v="1"/>
    <n v="1000"/>
    <s v="Acción humana - Manifestación_x000a_Debido a la coyuntura política actual, pobladores bloquean la vía._x000a__x000a_29.03.23. PVN Zonal Tacna - Moquegua informa que el día de hoy existe tregua acordado por las comunidades en relación a los conflictos sociales por la coyuntura política actual; existen montículos de tierra y piedras en la calzada (los pobladores impiden que se realice la limpieza total de la calzada), los vehículos pasan por un carril habilitado."/>
    <s v="Maquinaria del Contratista Conservador Consorcio Conservación Vial Mazocruz_x000a__x000a_"/>
    <x v="62"/>
    <m/>
    <s v="-16.762"/>
    <s v="-69.723"/>
  </r>
  <r>
    <n v="16"/>
    <s v="M23.01.50"/>
    <d v="2023-01-05T00:00:00"/>
    <s v="Puno_x000a_Carabaya / Macusani"/>
    <s v="Red Vial Nacional: PE-34B, _x000a_Tramo: Carabaya - Macusani, _x000a_Sector: Puerto Manoa Km 309+000."/>
    <x v="1"/>
    <n v="200"/>
    <s v="Precipitaciones pluviales - Erosión de plataforma_x000a_Debido a las intensas lluvias en el sector, se produjo agrietamiento de la calzada por deslizamiento del terreno._x000a_       _x000a_29.03.23. La Concesionaria informa que no hay operaciones. La Concesionaria realiza la señalización preventiva con vigías; asimismo, dispuso restringir el tránsito a un solo carril."/>
    <m/>
    <x v="63"/>
    <m/>
    <s v="-13.394"/>
    <s v="-70.324"/>
  </r>
  <r>
    <n v="15"/>
    <s v="M23.01.30"/>
    <d v="2023-01-04T00:00:00"/>
    <s v="Puno_x000a_Azángaro / Arapa"/>
    <s v="Red Vial Nacional: PE-34S, _x000a_Tramo: Arapa - Chupa, _x000a_Sector: Arapa - Compi Km 0+000 - Km 40+000"/>
    <x v="1"/>
    <m/>
    <s v="Acción humana - Manifestación_x000a_Debido a la coyuntura política actual, pobladores bloquean la vía._x000a__x000a_29.03.23. PVN Puno informa que el Conservador continúa monitoreando la vía bloqueada y no realiza limpieza para no exponer a los trabajadores."/>
    <s v="Maquinaria del Contratista Conservador Consorcio Vial Pro"/>
    <x v="64"/>
    <m/>
    <s v="-15.179"/>
    <s v="-69.832"/>
  </r>
  <r>
    <n v="14"/>
    <s v="M23.01.33"/>
    <d v="2023-01-04T00:00:00"/>
    <s v="Puno_x000a_Azángaro / Azángaro"/>
    <s v="_x000a_Red Vial Nacional: PE-34B, _x000a_Tramo: Mataro - Azángaro y Mataro - Azángaro (Vía de Evitamiento), _x000a_Sector: Km 45+071 - Km 51+294 _x000a__x000a_"/>
    <x v="1"/>
    <n v="6.2"/>
    <s v="Acción humana - Manifestación_x000a_Debido a la coyuntura política actual, pobladores bloquean la vía._x000a__x000a_29.03.23. La Concesionaria informa que continúa el monitoreo la emergencia vial e informa que efectivos policiales se encuentran en la zona y comunican el hecho a los usuarios que transitan por peajes."/>
    <m/>
    <x v="36"/>
    <m/>
    <s v="-14.932"/>
    <s v="-70.199"/>
  </r>
  <r>
    <n v="13"/>
    <s v="M23.01.32"/>
    <d v="2023-01-04T00:00:00"/>
    <s v="Puno_x000a_Azángaro / José Domingo Choquehuanca"/>
    <s v="Red Vial Nacional: PE-3SÑ,_x000a_Tramo: Pucará - Santiago de Pupuja,_x000a_Sector: Pucará Km 0+000"/>
    <x v="1"/>
    <m/>
    <s v="Acción humana - Manifestación_x000a_Debido a la coyuntura política actual, pobladores bloquean la vía._x000a_        _x000a_29.03.23. PVN Puno informa que el Conservador no realiza limpieza para no exponer a los trabajadores."/>
    <s v="Maquinaria del Contratista Conservador Consorcio Vial Pro"/>
    <x v="9"/>
    <m/>
    <s v="-15.032"/>
    <s v="-70.337"/>
  </r>
  <r>
    <n v="12"/>
    <s v="M23.01.10"/>
    <d v="2023-01-04T00:00:00"/>
    <s v="Cusco_x000a_Canchis/ Sicuani"/>
    <s v="Red Vial Nacional: PE-3S,_x000a_Tramo: Puno - Juli - Ilave - Desaguadero,_x000a_Sector: Sicuani - Calapuja y Puno Desaguadero Km 1112+300 - Km 1505+486"/>
    <x v="1"/>
    <m/>
    <s v="Acción humana - Manifestación_x000a_Debido a la coyuntura política actual, pobladores bloquean la vía.Debido a la coyuntura política actual, pobladores bloquean la vía._x000a__x000a_29.03.23. PVN Zonal Puno informa que  el día de hoy 28/03/2023 se ha reiniciado el bloqueo de la vía, en el tramo Sicuani Calapuja por manifestantes en diferentes sectores, en los sectores Ayaviri, pucara, santa rosa, esto debido a la situación política actual del país"/>
    <m/>
    <x v="65"/>
    <m/>
    <s v="-14.259"/>
    <s v="-71.23"/>
  </r>
  <r>
    <n v="11"/>
    <s v="M23.01.09"/>
    <d v="2023-01-04T00:00:00"/>
    <s v="Puno_x000a_San Román / Juliaca "/>
    <s v="Red Vial Nacional: PE-3S, _x000a_Tramo: Dv. Bayovar - Sechura - Vice - La Arena - Catacaos - Dv. Catacaos , _x000a_Sector: Km 1306+001 al Km 1311+709."/>
    <x v="1"/>
    <n v="5.7"/>
    <s v="Acción humana - Manifestación_x000a_Debido a la coyuntura política actual, pobladores bloquean la vía._x000a__x000a_29.03.23. La Concesionaria informa que continúa el monitoreo la emergencia vial e informa que efectivos policiales se encuentran en la zona y comunican el hecho a los usuarios que transitan por peajes."/>
    <m/>
    <x v="36"/>
    <m/>
    <s v="-15.521"/>
    <s v="-70.110"/>
  </r>
  <r>
    <n v="10"/>
    <s v="M23.01.01"/>
    <d v="2023-01-02T00:00:00"/>
    <s v="Moquegua_x000a_Mariscal Nieto / Torata"/>
    <s v="Red Vial Nacional: PE-36A,_x000a_Tramo: Torata - Humajalso,_x000a_Sector: Km 33+320 - Km 33+450"/>
    <x v="1"/>
    <n v="130"/>
    <s v="Precipitaciones pluviales - Derrumbe_x000a_Debido a lluvias en la zona e inestabilidad del talud superior, se produjo caída de piedras y material suelto._x000a__x000a_29.03.23. La Concesionaria informa que la zona se encuentra señalizada y de acuerdo al contrato de Concesión fue categorizada por el Regulador como un “Sector Crítico”, informando el hecho a los usuarios que transitan por el Peaje de Pampa Cuellar."/>
    <s v="Maquinaria de la Concesionaria COVISUR"/>
    <x v="36"/>
    <s v="FOTO"/>
    <s v="-17.078"/>
    <s v="-70.842"/>
  </r>
  <r>
    <n v="9"/>
    <s v="M22.09.56"/>
    <d v="2022-09-28T00:00:00"/>
    <s v="Ucayali_x000a_Padre Abad / Padre Abad"/>
    <s v="Red Vial Nacional: PE-5N,_x000a_Tramo: Aguaytía - San Alejandro,  _x000a_Sector: Antiguo Puente Km 403+630 - Km 403+800"/>
    <x v="1"/>
    <n v="170"/>
    <s v="Precipitaciones pluviales - Daño estructural de viga de rigidez_x000a_Debido a los daños estructurales severos por la oxidación de los cables principales en la zona de anclaje, oxidación de placas de apoyo, pernos y perfiles, se ha producido el colapso del tablero del puente antiguo.                                                                   _x000a_                                                                            _x000a_29.03.23. PVN Zonal Ucayali espera mejore las condiciones climáticas para continuar con los trabajos de corte de perfiles metálicos."/>
    <s v="Maquinaria de PVN_x000a__x000a_"/>
    <x v="29"/>
    <m/>
    <s v="-9.051"/>
    <s v="-75.518"/>
  </r>
  <r>
    <n v="8"/>
    <s v="M21.06.71"/>
    <d v="2021-06-28T00:00:00"/>
    <s v="Ucayali_x000a_Padre Abad / Padre Abad"/>
    <s v="Red Vial Nacional: PE-5N,_x000a_Tramo: Pte. Chino - Aguaytía,_x000a_Sector: Previsto Km 432+599 - Km 432+680"/>
    <x v="1"/>
    <m/>
    <s v="Deterioro de infraestructura - Falla estructural de puente_x000a_Debido al exceso de carga, se produjo daño estructural en viga de rigidez del puente._x000a__x000a_29.03.23. PVN Zonal Ucayali informa que el Conservador realiza el control de tránsito vehicular con el pase de vehículos pesados a un solo carril y uno a la vez."/>
    <s v="Maquinaria del Contratista Conservador Consorcio Pumahuasi"/>
    <x v="26"/>
    <m/>
    <n v="-9.1069999999999993"/>
    <n v="-75.745000000000005"/>
  </r>
  <r>
    <n v="7"/>
    <s v="M21.06.69"/>
    <d v="2021-06-28T00:00:00"/>
    <s v="Ucayali_x000a_Padre Abad / Irazola"/>
    <s v="Red Vial Nacional: PE-5N,_x000a_Tramo: Aguaytía - San Alejandro,_x000a_Sector: San Alejandro Km 352+482 - Km 352+623"/>
    <x v="1"/>
    <m/>
    <s v="Deterioro de infraestructura - Falla estructural de puente_x000a_Debido a la falla estructural del puente por exceso de carga y acción de la naturaleza._x000a__x000a_29.03.23. PVN Zonal Ucayali informa que el Conservador realiza el control de tránsito vehicular con el pase de vehículos pesados a un solo carril y uno a la vez."/>
    <s v="Maquinaria del Contratista Conservador Consorcio Pumahuasi"/>
    <x v="26"/>
    <m/>
    <n v="-8.827"/>
    <n v="-75.227999999999994"/>
  </r>
  <r>
    <n v="6"/>
    <s v="M21.02.48"/>
    <d v="2021-02-13T00:00:00"/>
    <s v="Moquegua_x000a_Mariscal Nieto / Torata"/>
    <s v="Red Vial Nacional: PE-36A,_x000a_Tramo: Torata - Humajalso,_x000a_Sector: Km 36+410 - Km 36+450"/>
    <x v="1"/>
    <s v="50'"/>
    <s v="Precipitaciones pluviales - Erosión de plataforma_x000a_Debido a la acción de la naturaleza, se produce deslizamiento continuo del talud inferior._x000a__x000a_29.03.23. La Concesionaria informa que, la zona se encuentra señalizada y de acuerdo al contrato de Concesión fue categorizada por el Regulador como un “Sector Crítico”, informando el hecho a los usuarios que transitan por el Peaje de Pampa Cuellar."/>
    <s v="Maquinaria de la Concesionaria COVISUR"/>
    <x v="66"/>
    <s v="FOTO"/>
    <s v="-17.070"/>
    <s v="-70.851"/>
  </r>
  <r>
    <n v="5"/>
    <s v="M20.02.194"/>
    <d v="2020-02-28T00:00:00"/>
    <s v="Moquegua_x000a_Mariscal Nieto / Torata"/>
    <s v="Red Vial Nacional: PE-36A,_x000a_Tramo: Torata - Humajalso,_x000a_Sector: Km 36+247 - Km 36+310"/>
    <x v="1"/>
    <s v="63'"/>
    <s v="Precipitaciones pluviales - Derrumbe_x000a_A las 04:30 horas, debido a lluvias en la zona, se produjo derrumbe del talud inferior en el Sector 11, que afectó la vía en el Km 36+280 - Km 36+350. El día 13/03/2020, se reportó el incremento del desplazamiento del talud inferior y la ampliación en longitud de la zona afectada del Km 36+247 al Km 36+410. El 16/05/2020, culminaron los trabajos y se habilitó ambos carriles desde el Km 36+248 al 36+410, quedando pendiente el Km 36+247._x000a__x000a_29.03.23. La Concesionaria informa que, la zona se encuentra señalizada y de acuerdo al Contrato de Concesión fue categorizada por el Regulador como un “Sector Crítico”, informando el hecho a los usuarios que transitan por el Peaje de Pampa Cuellar."/>
    <s v="Maquinaria de la Concesionaria COVISUR"/>
    <x v="67"/>
    <s v="FOTO"/>
    <s v="-17.069"/>
    <s v="-70.850"/>
  </r>
  <r>
    <n v="4"/>
    <s v="M19.03.205"/>
    <d v="2019-03-15T00:00:00"/>
    <s v="La Libertad_x000a_Otuzco / Otuzco"/>
    <s v="Red Vial Nacional: PE-10A,_x000a_Tramo: Dv. Otuzco - Trujillo,_x000a_Sector: Casmiche Km 57+650"/>
    <x v="1"/>
    <m/>
    <s v="Accidente Vial - Deterioro de infraestructura de puente_x000a_El día 15/03/2019 a las 07:00 horas, se produjo un accidente vial (sin víctimas), choque frontal de un volquete (placa: ACE-796) cargado de carbón contra la superestructura del puente Casmiche, ocasionando el daño severo de varios elementos (cercha diagonal, viga transversal de piso, uniones, etc.) de la superestructura lado derecho del puente Casmiche, dicho evento ha generado interrupción de la transitabilidad en el carril derecho._x000a__x000a_29.03.23. La Concesionaria informa que continúa con los trabajos de mantenimiento dle puente."/>
    <s v="Maquinaria de la Concesionaria CONVIAL SIERRA NORTE_x000a__x000a_"/>
    <x v="68"/>
    <s v="FOTO"/>
    <s v="-7.978"/>
    <s v="-78.646"/>
  </r>
  <r>
    <n v="3"/>
    <s v="M19.03.95"/>
    <d v="2019-03-07T00:00:00"/>
    <s v="Puno_x000a_Carabaya / Ollachea"/>
    <s v="Red Vial Nacional: PE-34B, _x000a_Tramo: Azángaro - Pte. Inambari, _x000a_Sector: Casmiche Km 57+650, Km 58+700 - Km 59+500, Plazapampa - Casmiche Km 54+000 - Km 59+000 "/>
    <x v="1"/>
    <s v="5800'"/>
    <s v="Precipitaciones pluviales - Derrumbe_x000a_Recurrencia de eventos que se producen por la caída de estratos de rocas de diferentes dimensiones desde el talud superior y deslizamiento derrumbes constantes que se producen de manera súbita interrumpiendo el tránsito vehicular, debido a las intensas lluvias._x000a__x000a_29.03.23. La Concesionaria informa que no hay operaciones. La Concesionaria informa que, el evento en dicho punto sigue ocurriendo, las caídas de material suelto en esta temporada de lluvias son constantes, maquinarias y personal de la concesión realiza un túnel y comunican a los usuarios a través de los peajes San Gabán, Macusani y San Antón."/>
    <s v="Maquinaria de la Concesionaria INTERSUR"/>
    <x v="69"/>
    <m/>
    <s v="-13.802"/>
    <s v="-70.475"/>
  </r>
  <r>
    <n v="1"/>
    <s v="M23.03.298"/>
    <d v="2023-03-20T00:00:00"/>
    <s v="Huánuco _x000a_Huancabamba / Cochabamba"/>
    <s v="Red Vial Nacional: PE-14A,_x000a_Tramo: Huacaybamba - Jircan - Carpa,  _x000a_Sector: Cochabamba Km 238+600 - Km 238+700"/>
    <x v="2"/>
    <n v="100"/>
    <s v="Precipitaciones pluviales - Derrumbe_x000a_Debido a las constantes lluvias, ocasionaron derrumbes._x000a__x000a_29.03.23. PVN Zonal Huánuco informa que realiza la gestión necesaria para la limpieza de derrumbe, remoción de la roca de gran tamaño, la señalización y seguridad vial en el sector en coordinación con la municipalidad distrital de Cochabamba. "/>
    <m/>
    <x v="70"/>
    <m/>
    <s v="-9.085"/>
    <s v="-76.837"/>
  </r>
  <r>
    <n v="2"/>
    <s v="M23.03.192"/>
    <d v="2023-03-14T00:00:00"/>
    <s v="Lima_x000a_Cañete / Calango"/>
    <s v="Red Vial Nacional: PE-22A_x000a_Tramo: Calango - San Juan De Viscas,_x000a_Sector: Huancani - Checcas Km 37+000 - Km 47+000"/>
    <x v="2"/>
    <n v="1000"/>
    <s v="Precipitaciones pluviales - Pérdida de plataforma_x000a_Debido a las constantes lluvias en la zona, se produjo pérdida de plataforma por derrumbes mayores y huaicos._x000a__x000a_29.03.23. PVN Zonal Lima informa que se restablecio la transintabilidad _x000a_Ruta Alterna: San Mateo - Chosica - Lima."/>
    <s v="_x000a_"/>
    <x v="39"/>
    <s v="FOTO"/>
    <s v="-12.471"/>
    <s v="-76.442"/>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 dinámica1" cacheId="0" applyNumberFormats="0" applyBorderFormats="0" applyFontFormats="0" applyPatternFormats="0" applyAlignmentFormats="0" applyWidthHeightFormats="1" dataCaption="Valores" updatedVersion="5" minRefreshableVersion="3" useAutoFormatting="1" itemPrintTitles="1" createdVersion="5" indent="0" outline="1" outlineData="1" multipleFieldFilters="0">
  <location ref="A3:B7" firstHeaderRow="1" firstDataRow="1" firstDataCol="1" rowPageCount="1" colPageCount="1"/>
  <pivotFields count="13">
    <pivotField numFmtId="1" showAll="0"/>
    <pivotField showAll="0"/>
    <pivotField numFmtId="14" showAll="0"/>
    <pivotField showAll="0"/>
    <pivotField showAll="0"/>
    <pivotField axis="axisRow" dataField="1" showAll="0">
      <items count="4">
        <item x="0"/>
        <item x="2"/>
        <item x="1"/>
        <item t="default"/>
      </items>
    </pivotField>
    <pivotField showAll="0"/>
    <pivotField showAll="0"/>
    <pivotField showAll="0"/>
    <pivotField axis="axisPage" multipleItemSelectionAllowed="1" showAll="0">
      <items count="72">
        <item h="1" x="55"/>
        <item h="1" x="14"/>
        <item h="1" x="46"/>
        <item h="1" x="20"/>
        <item h="1" x="68"/>
        <item h="1" x="48"/>
        <item h="1" x="67"/>
        <item h="1" x="4"/>
        <item h="1" x="36"/>
        <item h="1" x="66"/>
        <item h="1" x="22"/>
        <item h="1" x="69"/>
        <item h="1" x="63"/>
        <item h="1" x="58"/>
        <item x="65"/>
        <item x="43"/>
        <item x="11"/>
        <item x="7"/>
        <item x="32"/>
        <item x="41"/>
        <item x="33"/>
        <item x="16"/>
        <item x="59"/>
        <item x="52"/>
        <item x="8"/>
        <item x="70"/>
        <item x="23"/>
        <item x="5"/>
        <item x="40"/>
        <item x="38"/>
        <item x="53"/>
        <item x="49"/>
        <item x="6"/>
        <item x="24"/>
        <item x="34"/>
        <item x="45"/>
        <item x="18"/>
        <item x="57"/>
        <item x="25"/>
        <item x="0"/>
        <item x="54"/>
        <item x="61"/>
        <item x="2"/>
        <item x="12"/>
        <item x="17"/>
        <item x="39"/>
        <item x="1"/>
        <item x="10"/>
        <item x="21"/>
        <item x="29"/>
        <item x="51"/>
        <item x="50"/>
        <item x="42"/>
        <item x="64"/>
        <item x="27"/>
        <item x="30"/>
        <item x="47"/>
        <item x="28"/>
        <item x="19"/>
        <item x="31"/>
        <item x="56"/>
        <item x="13"/>
        <item x="3"/>
        <item x="37"/>
        <item x="15"/>
        <item x="9"/>
        <item x="62"/>
        <item x="60"/>
        <item x="26"/>
        <item x="44"/>
        <item h="1" x="35"/>
        <item t="default"/>
      </items>
    </pivotField>
    <pivotField showAll="0"/>
    <pivotField showAll="0"/>
    <pivotField showAll="0"/>
  </pivotFields>
  <rowFields count="1">
    <field x="5"/>
  </rowFields>
  <rowItems count="4">
    <i>
      <x/>
    </i>
    <i>
      <x v="1"/>
    </i>
    <i>
      <x v="2"/>
    </i>
    <i t="grand">
      <x/>
    </i>
  </rowItems>
  <colItems count="1">
    <i/>
  </colItems>
  <pageFields count="1">
    <pageField fld="9" hier="-1"/>
  </pageFields>
  <dataFields count="1">
    <dataField name="Cuenta de ESTADO" fld="5" subtotal="count"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tables/table1.xml><?xml version="1.0" encoding="utf-8"?>
<table xmlns="http://schemas.openxmlformats.org/spreadsheetml/2006/main" id="8" name="Eventos" displayName="Eventos" ref="U4:X308" totalsRowShown="0" headerRowDxfId="64">
  <tableColumns count="4">
    <tableColumn id="1" name="DPTO" dataDxfId="63">
      <calculatedColumnFormula>TRIM(MID(TRIM(Transportes!D5),1,FIND(CHAR(10),TRIM(Transportes!D5),1)-1))</calculatedColumnFormula>
    </tableColumn>
    <tableColumn id="2" name="ESTADO" dataDxfId="62">
      <calculatedColumnFormula>TRIM(IF(Transportes!F5="TRÁNSITO INTERRUMPIDO","Interrumpido",IF(Transportes!F5="TRÁNSITO RESTRINGIDO","Restringido","Normal")))</calculatedColumnFormula>
    </tableColumn>
    <tableColumn id="3" name="FENOMENO" dataDxfId="61">
      <calculatedColumnFormula>TRIM(IF(MID(TRIM(Transportes!H5),1,FIND("-",TRIM(Transportes!H5),1)-2)="Acción humana","H","F"))</calculatedColumnFormula>
    </tableColumn>
    <tableColumn id="4" name="METRAJE" dataDxfId="60">
      <calculatedColumnFormula>Transportes!G5</calculatedColumnFormula>
    </tableColumn>
  </tableColumns>
  <tableStyleInfo name="TableStyleMedium13" showFirstColumn="0" showLastColumn="0" showRowStripes="1" showColumnStripes="0"/>
</table>
</file>

<file path=xl/tables/table2.xml><?xml version="1.0" encoding="utf-8"?>
<table xmlns="http://schemas.openxmlformats.org/spreadsheetml/2006/main" id="5" name="Tabla5" displayName="Tabla5" ref="A1:M16" totalsRowShown="0">
  <autoFilter ref="A1:M16"/>
  <tableColumns count="13">
    <tableColumn id="1" name="N°"/>
    <tableColumn id="2" name="VER MAPA"/>
    <tableColumn id="3" name="FECHA DEL EVENTO" dataDxfId="59"/>
    <tableColumn id="4" name="DEPARTAMENTO_x000a_PROVINCIA  /  DISTRITO" dataDxfId="58"/>
    <tableColumn id="5" name="AFECTACIÓN" dataDxfId="57"/>
    <tableColumn id="6" name="ESTADO"/>
    <tableColumn id="7" name="METRAJE"/>
    <tableColumn id="8" name="EVENTO - OCURRENCIA / ACCIONES" dataDxfId="56"/>
    <tableColumn id="9" name="MAQUINARIA_x000a_(Cantidad/tipo)" dataDxfId="55"/>
    <tableColumn id="10" name="ADMINISTRACIÓN / RESPONSABLE" dataDxfId="54"/>
    <tableColumn id="11" name="VER FOTO / VIDEO"/>
    <tableColumn id="12" name="LATITUD"/>
    <tableColumn id="13" name="LONGITUD"/>
  </tableColumns>
  <tableStyleInfo name="TableStyleMedium2" showFirstColumn="0" showLastColumn="0" showRowStripes="1" showColumnStripes="0"/>
</table>
</file>

<file path=xl/tables/table3.xml><?xml version="1.0" encoding="utf-8"?>
<table xmlns="http://schemas.openxmlformats.org/spreadsheetml/2006/main" id="1" name="Tabla142423234766272" displayName="Tabla142423234766272" ref="A4:M179" totalsRowShown="0" headerRowDxfId="53" dataDxfId="0" headerRowBorderDxfId="52" tableBorderDxfId="51" totalsRowBorderDxfId="50" headerRowCellStyle="Millares 11 2">
  <autoFilter ref="A4:M179"/>
  <tableColumns count="13">
    <tableColumn id="1" name="N°" dataDxfId="13" dataCellStyle="Hipervínculo"/>
    <tableColumn id="2" name="VER MAPA" dataDxfId="12" dataCellStyle="Hipervínculo"/>
    <tableColumn id="3" name="FECHA DEL EVENTO" dataDxfId="11" dataCellStyle="Título 3 2"/>
    <tableColumn id="4" name="DEPARTAMENTO_x000a_PROVINCIA  /  DISTRITO" dataDxfId="10" dataCellStyle="Título 3 3"/>
    <tableColumn id="5" name="AFECTACIÓN" dataDxfId="9" dataCellStyle="Título 3 2"/>
    <tableColumn id="15" name="ESTADO" dataDxfId="8" dataCellStyle="Título 3 2"/>
    <tableColumn id="6" name="METRAJE" dataDxfId="7" dataCellStyle="Millares"/>
    <tableColumn id="7" name="EVENTO - OCURRENCIA / ACCIONES" dataDxfId="6" dataCellStyle="Título 3 3"/>
    <tableColumn id="8" name="MAQUINARIA_x000a_(Cantidad/tipo)" dataDxfId="5" dataCellStyle="Título 3 3"/>
    <tableColumn id="9" name="ADMINISTRACIÓN / RESPONSABLE" dataDxfId="4" dataCellStyle="Título 3 2"/>
    <tableColumn id="10" name="VER FOTO / VIDEO" dataDxfId="3" dataCellStyle="Hipervínculo"/>
    <tableColumn id="11" name="LATITUD" dataDxfId="2" dataCellStyle="Input Custom"/>
    <tableColumn id="12" name="LONGITUD" dataDxfId="1" dataCellStyle="Título 3 2"/>
  </tableColumns>
  <tableStyleInfo name="TableStyleMedium13" showFirstColumn="0" showLastColumn="0" showRowStripes="1" showColumnStripes="0"/>
</table>
</file>

<file path=xl/tables/table4.xml><?xml version="1.0" encoding="utf-8"?>
<table xmlns="http://schemas.openxmlformats.org/spreadsheetml/2006/main" id="6" name="Tabla444" displayName="Tabla444" ref="A5:F7" totalsRowShown="0" headerRowDxfId="49" headerRowBorderDxfId="48" tableBorderDxfId="47" totalsRowBorderDxfId="46" headerRowCellStyle="Título 3 2">
  <tableColumns count="6">
    <tableColumn id="1" name="N°" dataDxfId="45"/>
    <tableColumn id="2" name="DEPARTAMENTO_x000a_PROVINCIA  /  DISTRITO" dataDxfId="44"/>
    <tableColumn id="3" name="AFECTACIÓN" dataDxfId="43"/>
    <tableColumn id="4" name="EVENTO - OCURRENCIA" dataDxfId="42"/>
    <tableColumn id="5" name="ESTADO" dataDxfId="41"/>
    <tableColumn id="6" name="FUENTE" dataDxfId="40"/>
  </tableColumns>
  <tableStyleInfo name="TableStyleMedium13" showFirstColumn="0" showLastColumn="0" showRowStripes="1" showColumnStripes="0"/>
</table>
</file>

<file path=xl/tables/table5.xml><?xml version="1.0" encoding="utf-8"?>
<table xmlns="http://schemas.openxmlformats.org/spreadsheetml/2006/main" id="4" name="Tabla16" displayName="Tabla16" ref="A42:G46" totalsRowShown="0" headerRowDxfId="39" headerRowBorderDxfId="38" tableBorderDxfId="37" totalsRowBorderDxfId="36" headerRowCellStyle="Título 3 2">
  <tableColumns count="7">
    <tableColumn id="1" name="N°" dataDxfId="35" dataCellStyle="Normal 2 2 2 2 5"/>
    <tableColumn id="2" name="UBICACIÓN" dataDxfId="34" dataCellStyle="Título 3 2"/>
    <tableColumn id="7" name="Fecha" dataDxfId="33" dataCellStyle="Título 3 2"/>
    <tableColumn id="3" name="AFECTACIÓN" dataDxfId="32" dataCellStyle="Título 3 3"/>
    <tableColumn id="4" name="EVENTO - OCURRENCIA" dataDxfId="31" dataCellStyle="Normal 2 2 2 2 5"/>
    <tableColumn id="5" name="ESTADO" dataDxfId="30" dataCellStyle="Título 3 2"/>
    <tableColumn id="6" name="FUENTE" dataDxfId="29" dataCellStyle="Título 3 2"/>
  </tableColumns>
  <tableStyleInfo name="TableStyleMedium13" showFirstColumn="0" showLastColumn="0" showRowStripes="1" showColumnStripes="0"/>
</table>
</file>

<file path=xl/tables/table6.xml><?xml version="1.0" encoding="utf-8"?>
<table xmlns="http://schemas.openxmlformats.org/spreadsheetml/2006/main" id="2" name="Tabla73" displayName="Tabla73" ref="A55:J58" totalsRowShown="0" headerRowDxfId="28" dataDxfId="26" headerRowBorderDxfId="27" tableBorderDxfId="25" totalsRowBorderDxfId="24">
  <tableColumns count="10">
    <tableColumn id="1" name="Nro." dataDxfId="23"/>
    <tableColumn id="2" name="VER MAPA" dataDxfId="22" dataCellStyle="Hipervínculo"/>
    <tableColumn id="3" name="FECHA DEL EVENTO" dataDxfId="21" dataCellStyle="Título 3 3"/>
    <tableColumn id="4" name="DEPARTAMENTO_x000a_PROVINCIA  /  DISTRITO" dataDxfId="20" dataCellStyle="Título 3 3"/>
    <tableColumn id="5" name="AFECTACIÓN" dataDxfId="19" dataCellStyle="Título 3 3"/>
    <tableColumn id="6" name="ESTADO" dataDxfId="18" dataCellStyle="Título 3 3"/>
    <tableColumn id="7" name="EVENTO - OCURRENCIA" dataDxfId="17" dataCellStyle="Título 3 3"/>
    <tableColumn id="8" name="FUENTE" dataDxfId="16" dataCellStyle="Título 3 3"/>
    <tableColumn id="9" name="LATITUD" dataDxfId="15" dataCellStyle="Millares"/>
    <tableColumn id="10" name="LONGITUD" dataDxfId="14" dataCellStyle="Título 3 3"/>
  </tableColumns>
  <tableStyleInfo name="TableStyleMedium13"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portal.mtc.gob.pe/alerta/Documentos/Reporteregion/CarretrerasRegion.xlsx" TargetMode="External"/><Relationship Id="rId7" Type="http://schemas.openxmlformats.org/officeDocument/2006/relationships/table" Target="../tables/table1.xml"/><Relationship Id="rId2" Type="http://schemas.openxmlformats.org/officeDocument/2006/relationships/hyperlink" Target="file:///C:\Users\coe_mtc\AppData\Roaming\Microsoft\Excel\Vias%20region\CarretrerasRegion.xlsx" TargetMode="External"/><Relationship Id="rId1" Type="http://schemas.openxmlformats.org/officeDocument/2006/relationships/hyperlink" Target="file:///C:\Users\coe_mtc\AppData\Roaming\Microsoft\Excel\Vias%20region\PVD.xlsx" TargetMode="External"/><Relationship Id="rId6" Type="http://schemas.openxmlformats.org/officeDocument/2006/relationships/drawing" Target="../drawings/drawing1.xml"/><Relationship Id="rId5" Type="http://schemas.openxmlformats.org/officeDocument/2006/relationships/printerSettings" Target="../printerSettings/printerSettings1.bin"/><Relationship Id="rId4" Type="http://schemas.openxmlformats.org/officeDocument/2006/relationships/hyperlink" Target="http://portal.mtc.gob.pe/alerta/Documentos/Reporteregion/PVD.xlsx" TargetMode="External"/></Relationships>
</file>

<file path=xl/worksheets/_rels/sheet2.xml.rels><?xml version="1.0" encoding="UTF-8" standalone="yes"?>
<Relationships xmlns="http://schemas.openxmlformats.org/package/2006/relationships"><Relationship Id="rId1" Type="http://schemas.openxmlformats.org/officeDocument/2006/relationships/table" Target="../tables/table2.xml"/></Relationships>
</file>

<file path=xl/worksheets/_rels/sheet3.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_rels/sheet4.xml.rels><?xml version="1.0" encoding="UTF-8" standalone="yes"?>
<Relationships xmlns="http://schemas.openxmlformats.org/package/2006/relationships"><Relationship Id="rId1522" Type="http://schemas.openxmlformats.org/officeDocument/2006/relationships/hyperlink" Target="http://portal.mtc.gob.pe/alerta/Documentos_visor/mapas/M23.03.394.pdf" TargetMode="External"/><Relationship Id="rId1827" Type="http://schemas.openxmlformats.org/officeDocument/2006/relationships/hyperlink" Target="http://portal.mtc.gob.pe/alerta/Documentos_visor/mapas/M23.03.394.pdf" TargetMode="External"/><Relationship Id="rId21" Type="http://schemas.openxmlformats.org/officeDocument/2006/relationships/hyperlink" Target="http://portal.mtc.gob.pe/alerta/Documentos_visor/mapas/M21.06.69.pdf" TargetMode="External"/><Relationship Id="rId2089" Type="http://schemas.openxmlformats.org/officeDocument/2006/relationships/hyperlink" Target="http://portal.mtc.gob.pe/alerta/Documentos_visor/mapas/M23.03.394.pdf" TargetMode="External"/><Relationship Id="rId170" Type="http://schemas.openxmlformats.org/officeDocument/2006/relationships/hyperlink" Target="http://portal.mtc.gob.pe/alerta/Documentos_visor/mapas/M23.03.329.pdf" TargetMode="External"/><Relationship Id="rId2296" Type="http://schemas.openxmlformats.org/officeDocument/2006/relationships/hyperlink" Target="http://portal.mtc.gob.pe/alerta/Documentos_visor/mapas/M23.03.394.pdf" TargetMode="External"/><Relationship Id="rId268" Type="http://schemas.openxmlformats.org/officeDocument/2006/relationships/hyperlink" Target="http://portal.mtc.gob.pe/alerta/Documentos_visor/mapas/M23.03.346.pdf" TargetMode="External"/><Relationship Id="rId475" Type="http://schemas.openxmlformats.org/officeDocument/2006/relationships/hyperlink" Target="http://portal.mtc.gob.pe/alerta/Documentos_visor/mapas/M23.03.346.pdf" TargetMode="External"/><Relationship Id="rId682" Type="http://schemas.openxmlformats.org/officeDocument/2006/relationships/hyperlink" Target="http://portal.mtc.gob.pe/alerta/Documentos_visor/mapas/M23.03.346.pdf" TargetMode="External"/><Relationship Id="rId2156" Type="http://schemas.openxmlformats.org/officeDocument/2006/relationships/hyperlink" Target="http://portal.mtc.gob.pe/alerta/Documentos_visor/mapas/M23.03.394.pdf" TargetMode="External"/><Relationship Id="rId2363" Type="http://schemas.openxmlformats.org/officeDocument/2006/relationships/hyperlink" Target="http://portal.mtc.gob.pe/alerta/Documentos_visor/mapas/M23.03.394.pdf" TargetMode="External"/><Relationship Id="rId2570" Type="http://schemas.openxmlformats.org/officeDocument/2006/relationships/hyperlink" Target="http://portal.mtc.gob.pe/alerta/Documentos_visor/mapas/M23.03.394.pdf" TargetMode="External"/><Relationship Id="rId128" Type="http://schemas.openxmlformats.org/officeDocument/2006/relationships/hyperlink" Target="http://portal.mtc.gob.pe/alerta/Documentos_visor/mapas/M23.03.103.pdf" TargetMode="External"/><Relationship Id="rId335" Type="http://schemas.openxmlformats.org/officeDocument/2006/relationships/hyperlink" Target="http://portal.mtc.gob.pe/alerta/Documentos_visor/mapas/M23.03.346.pdf" TargetMode="External"/><Relationship Id="rId542" Type="http://schemas.openxmlformats.org/officeDocument/2006/relationships/hyperlink" Target="http://portal.mtc.gob.pe/alerta/Documentos_visor/mapas/M23.03.346.pdf" TargetMode="External"/><Relationship Id="rId987" Type="http://schemas.openxmlformats.org/officeDocument/2006/relationships/hyperlink" Target="http://portal.mtc.gob.pe/alerta/Documentos_visor/mapas/M23.03.346.pdf" TargetMode="External"/><Relationship Id="rId1172" Type="http://schemas.openxmlformats.org/officeDocument/2006/relationships/hyperlink" Target="http://portal.mtc.gob.pe/alerta/Documentos_visor/mapas/M23.03.346.pdf" TargetMode="External"/><Relationship Id="rId2016" Type="http://schemas.openxmlformats.org/officeDocument/2006/relationships/hyperlink" Target="http://portal.mtc.gob.pe/alerta/Documentos_visor/mapas/M23.03.394.pdf" TargetMode="External"/><Relationship Id="rId2223" Type="http://schemas.openxmlformats.org/officeDocument/2006/relationships/hyperlink" Target="http://portal.mtc.gob.pe/alerta/Documentos_visor/mapas/M23.03.394.pdf" TargetMode="External"/><Relationship Id="rId2430" Type="http://schemas.openxmlformats.org/officeDocument/2006/relationships/hyperlink" Target="http://portal.mtc.gob.pe/alerta/Documentos_visor/mapas/M23.03.394.pdf" TargetMode="External"/><Relationship Id="rId2668" Type="http://schemas.openxmlformats.org/officeDocument/2006/relationships/hyperlink" Target="http://portal.mtc.gob.pe/alerta/Documentos_visor/mapas/M23.03.394.pdf" TargetMode="External"/><Relationship Id="rId402" Type="http://schemas.openxmlformats.org/officeDocument/2006/relationships/hyperlink" Target="http://portal.mtc.gob.pe/alerta/Documentos_visor/mapas/M23.03.346.pdf" TargetMode="External"/><Relationship Id="rId847" Type="http://schemas.openxmlformats.org/officeDocument/2006/relationships/hyperlink" Target="http://portal.mtc.gob.pe/alerta/Documentos_visor/mapas/M23.03.346.pdf" TargetMode="External"/><Relationship Id="rId1032" Type="http://schemas.openxmlformats.org/officeDocument/2006/relationships/hyperlink" Target="http://portal.mtc.gob.pe/alerta/Documentos_visor/mapas/M23.03.346.pdf" TargetMode="External"/><Relationship Id="rId1477" Type="http://schemas.openxmlformats.org/officeDocument/2006/relationships/hyperlink" Target="http://portal.mtc.gob.pe/alerta/Documentos_visor/mapas/M23.03.373.pdf" TargetMode="External"/><Relationship Id="rId1684" Type="http://schemas.openxmlformats.org/officeDocument/2006/relationships/hyperlink" Target="http://portal.mtc.gob.pe/alerta/Documentos_visor/mapas/M23.03.394.pdf" TargetMode="External"/><Relationship Id="rId1891" Type="http://schemas.openxmlformats.org/officeDocument/2006/relationships/hyperlink" Target="http://portal.mtc.gob.pe/alerta/Documentos_visor/mapas/M23.03.394.pdf" TargetMode="External"/><Relationship Id="rId2528" Type="http://schemas.openxmlformats.org/officeDocument/2006/relationships/hyperlink" Target="http://portal.mtc.gob.pe/alerta/Documentos_visor/mapas/M23.03.394.pdf" TargetMode="External"/><Relationship Id="rId2735" Type="http://schemas.openxmlformats.org/officeDocument/2006/relationships/hyperlink" Target="http://portal.mtc.gob.pe/alerta/Documentos_visor/mapas/M23.03.394.pdf" TargetMode="External"/><Relationship Id="rId707" Type="http://schemas.openxmlformats.org/officeDocument/2006/relationships/hyperlink" Target="http://portal.mtc.gob.pe/alerta/Documentos_visor/mapas/M23.03.346.pdf" TargetMode="External"/><Relationship Id="rId914" Type="http://schemas.openxmlformats.org/officeDocument/2006/relationships/hyperlink" Target="http://portal.mtc.gob.pe/alerta/Documentos_visor/mapas/M23.03.346.pdf" TargetMode="External"/><Relationship Id="rId1337" Type="http://schemas.openxmlformats.org/officeDocument/2006/relationships/hyperlink" Target="http://portal.mtc.gob.pe/alerta/Documentos_visor/mapas/M23.03.346.pdf" TargetMode="External"/><Relationship Id="rId1544" Type="http://schemas.openxmlformats.org/officeDocument/2006/relationships/hyperlink" Target="http://portal.mtc.gob.pe/alerta/Documentos_visor/mapas/M23.03.394.pdf" TargetMode="External"/><Relationship Id="rId1751" Type="http://schemas.openxmlformats.org/officeDocument/2006/relationships/hyperlink" Target="http://portal.mtc.gob.pe/alerta/Documentos_visor/mapas/M23.03.394.pdf" TargetMode="External"/><Relationship Id="rId1989" Type="http://schemas.openxmlformats.org/officeDocument/2006/relationships/hyperlink" Target="http://portal.mtc.gob.pe/alerta/Documentos_visor/mapas/M23.03.394.pdf" TargetMode="External"/><Relationship Id="rId43" Type="http://schemas.openxmlformats.org/officeDocument/2006/relationships/hyperlink" Target="http://portal.mtc.gob.pe/alerta/Documentos_visor/fotos/M21.02.48.pdf" TargetMode="External"/><Relationship Id="rId1404" Type="http://schemas.openxmlformats.org/officeDocument/2006/relationships/hyperlink" Target="http://portal.mtc.gob.pe/alerta/Documentos_visor/mapas/M23.03.346.pdf" TargetMode="External"/><Relationship Id="rId1611" Type="http://schemas.openxmlformats.org/officeDocument/2006/relationships/hyperlink" Target="http://portal.mtc.gob.pe/alerta/Documentos_visor/mapas/M23.03.394.pdf" TargetMode="External"/><Relationship Id="rId1849" Type="http://schemas.openxmlformats.org/officeDocument/2006/relationships/hyperlink" Target="http://portal.mtc.gob.pe/alerta/Documentos_visor/mapas/M23.03.394.pdf" TargetMode="External"/><Relationship Id="rId192" Type="http://schemas.openxmlformats.org/officeDocument/2006/relationships/hyperlink" Target="http://portal.mtc.gob.pe/alerta/Documentos_visor/mapas/M23.03.346.pdf" TargetMode="External"/><Relationship Id="rId1709" Type="http://schemas.openxmlformats.org/officeDocument/2006/relationships/hyperlink" Target="http://portal.mtc.gob.pe/alerta/Documentos_visor/mapas/M23.03.394.pdf" TargetMode="External"/><Relationship Id="rId1916" Type="http://schemas.openxmlformats.org/officeDocument/2006/relationships/hyperlink" Target="http://portal.mtc.gob.pe/alerta/Documentos_visor/mapas/M23.03.394.pdf" TargetMode="External"/><Relationship Id="rId497" Type="http://schemas.openxmlformats.org/officeDocument/2006/relationships/hyperlink" Target="http://portal.mtc.gob.pe/alerta/Documentos_visor/mapas/M23.03.346.pdf" TargetMode="External"/><Relationship Id="rId2080" Type="http://schemas.openxmlformats.org/officeDocument/2006/relationships/hyperlink" Target="http://portal.mtc.gob.pe/alerta/Documentos_visor/mapas/M23.03.394.pdf" TargetMode="External"/><Relationship Id="rId2178" Type="http://schemas.openxmlformats.org/officeDocument/2006/relationships/hyperlink" Target="http://portal.mtc.gob.pe/alerta/Documentos_visor/mapas/M23.03.394.pdf" TargetMode="External"/><Relationship Id="rId2385" Type="http://schemas.openxmlformats.org/officeDocument/2006/relationships/hyperlink" Target="http://portal.mtc.gob.pe/alerta/Documentos_visor/mapas/M23.03.394.pdf" TargetMode="External"/><Relationship Id="rId357" Type="http://schemas.openxmlformats.org/officeDocument/2006/relationships/hyperlink" Target="http://portal.mtc.gob.pe/alerta/Documentos_visor/mapas/M23.03.346.pdf" TargetMode="External"/><Relationship Id="rId1194" Type="http://schemas.openxmlformats.org/officeDocument/2006/relationships/hyperlink" Target="http://portal.mtc.gob.pe/alerta/Documentos_visor/mapas/M23.03.346.pdf" TargetMode="External"/><Relationship Id="rId2038" Type="http://schemas.openxmlformats.org/officeDocument/2006/relationships/hyperlink" Target="http://portal.mtc.gob.pe/alerta/Documentos_visor/mapas/M23.03.394.pdf" TargetMode="External"/><Relationship Id="rId2592" Type="http://schemas.openxmlformats.org/officeDocument/2006/relationships/hyperlink" Target="http://portal.mtc.gob.pe/alerta/Documentos_visor/mapas/M23.03.394.pdf" TargetMode="External"/><Relationship Id="rId217" Type="http://schemas.openxmlformats.org/officeDocument/2006/relationships/hyperlink" Target="http://portal.mtc.gob.pe/alerta/Documentos_visor/mapas/M23.03.346.pdf" TargetMode="External"/><Relationship Id="rId564" Type="http://schemas.openxmlformats.org/officeDocument/2006/relationships/hyperlink" Target="http://portal.mtc.gob.pe/alerta/Documentos_visor/mapas/M23.03.346.pdf" TargetMode="External"/><Relationship Id="rId771" Type="http://schemas.openxmlformats.org/officeDocument/2006/relationships/hyperlink" Target="http://portal.mtc.gob.pe/alerta/Documentos_visor/mapas/M23.03.346.pdf" TargetMode="External"/><Relationship Id="rId869" Type="http://schemas.openxmlformats.org/officeDocument/2006/relationships/hyperlink" Target="http://portal.mtc.gob.pe/alerta/Documentos_visor/mapas/M23.03.346.pdf" TargetMode="External"/><Relationship Id="rId1499" Type="http://schemas.openxmlformats.org/officeDocument/2006/relationships/hyperlink" Target="http://portal.mtc.gob.pe/alerta/Documentos_visor/mapas/M23.03.382.pdf" TargetMode="External"/><Relationship Id="rId2245" Type="http://schemas.openxmlformats.org/officeDocument/2006/relationships/hyperlink" Target="http://portal.mtc.gob.pe/alerta/Documentos_visor/mapas/M23.03.394.pdf" TargetMode="External"/><Relationship Id="rId2452" Type="http://schemas.openxmlformats.org/officeDocument/2006/relationships/hyperlink" Target="http://portal.mtc.gob.pe/alerta/Documentos_visor/mapas/M23.03.394.pdf" TargetMode="External"/><Relationship Id="rId424" Type="http://schemas.openxmlformats.org/officeDocument/2006/relationships/hyperlink" Target="http://portal.mtc.gob.pe/alerta/Documentos_visor/mapas/M23.03.346.pdf" TargetMode="External"/><Relationship Id="rId631" Type="http://schemas.openxmlformats.org/officeDocument/2006/relationships/hyperlink" Target="http://portal.mtc.gob.pe/alerta/Documentos_visor/mapas/M23.03.346.pdf" TargetMode="External"/><Relationship Id="rId729" Type="http://schemas.openxmlformats.org/officeDocument/2006/relationships/hyperlink" Target="http://portal.mtc.gob.pe/alerta/Documentos_visor/mapas/M23.03.346.pdf" TargetMode="External"/><Relationship Id="rId1054" Type="http://schemas.openxmlformats.org/officeDocument/2006/relationships/hyperlink" Target="http://portal.mtc.gob.pe/alerta/Documentos_visor/mapas/M23.03.346.pdf" TargetMode="External"/><Relationship Id="rId1261" Type="http://schemas.openxmlformats.org/officeDocument/2006/relationships/hyperlink" Target="http://portal.mtc.gob.pe/alerta/Documentos_visor/mapas/M23.03.346.pdf" TargetMode="External"/><Relationship Id="rId1359" Type="http://schemas.openxmlformats.org/officeDocument/2006/relationships/hyperlink" Target="http://portal.mtc.gob.pe/alerta/Documentos_visor/mapas/M23.03.346.pdf" TargetMode="External"/><Relationship Id="rId2105" Type="http://schemas.openxmlformats.org/officeDocument/2006/relationships/hyperlink" Target="http://portal.mtc.gob.pe/alerta/Documentos_visor/mapas/M23.03.394.pdf" TargetMode="External"/><Relationship Id="rId2312" Type="http://schemas.openxmlformats.org/officeDocument/2006/relationships/hyperlink" Target="http://portal.mtc.gob.pe/alerta/Documentos_visor/mapas/M23.03.394.pdf" TargetMode="External"/><Relationship Id="rId2757" Type="http://schemas.openxmlformats.org/officeDocument/2006/relationships/hyperlink" Target="http://portal.mtc.gob.pe/alerta/Documentos_visor/mapas/M23.03.394.pdf" TargetMode="External"/><Relationship Id="rId936" Type="http://schemas.openxmlformats.org/officeDocument/2006/relationships/hyperlink" Target="http://portal.mtc.gob.pe/alerta/Documentos_visor/mapas/M23.03.346.pdf" TargetMode="External"/><Relationship Id="rId1121" Type="http://schemas.openxmlformats.org/officeDocument/2006/relationships/hyperlink" Target="http://portal.mtc.gob.pe/alerta/Documentos_visor/mapas/M23.03.346.pdf" TargetMode="External"/><Relationship Id="rId1219" Type="http://schemas.openxmlformats.org/officeDocument/2006/relationships/hyperlink" Target="http://portal.mtc.gob.pe/alerta/Documentos_visor/mapas/M23.03.346.pdf" TargetMode="External"/><Relationship Id="rId1566" Type="http://schemas.openxmlformats.org/officeDocument/2006/relationships/hyperlink" Target="http://portal.mtc.gob.pe/alerta/Documentos_visor/mapas/M23.03.394.pdf" TargetMode="External"/><Relationship Id="rId1773" Type="http://schemas.openxmlformats.org/officeDocument/2006/relationships/hyperlink" Target="http://portal.mtc.gob.pe/alerta/Documentos_visor/mapas/M23.03.394.pdf" TargetMode="External"/><Relationship Id="rId1980" Type="http://schemas.openxmlformats.org/officeDocument/2006/relationships/hyperlink" Target="http://portal.mtc.gob.pe/alerta/Documentos_visor/mapas/M23.03.394.pdf" TargetMode="External"/><Relationship Id="rId2617" Type="http://schemas.openxmlformats.org/officeDocument/2006/relationships/hyperlink" Target="http://portal.mtc.gob.pe/alerta/Documentos_visor/mapas/M23.03.394.pdf" TargetMode="External"/><Relationship Id="rId65" Type="http://schemas.openxmlformats.org/officeDocument/2006/relationships/hyperlink" Target="http://portal.mtc.gob.pe/alerta/Documentos_visor/fotos/M23.03.126.pdf" TargetMode="External"/><Relationship Id="rId1426" Type="http://schemas.openxmlformats.org/officeDocument/2006/relationships/hyperlink" Target="http://portal.mtc.gob.pe/alerta/Documentos_visor/mapas/M23.03.346.pdf" TargetMode="External"/><Relationship Id="rId1633" Type="http://schemas.openxmlformats.org/officeDocument/2006/relationships/hyperlink" Target="http://portal.mtc.gob.pe/alerta/Documentos_visor/mapas/M23.03.394.pdf" TargetMode="External"/><Relationship Id="rId1840" Type="http://schemas.openxmlformats.org/officeDocument/2006/relationships/hyperlink" Target="http://portal.mtc.gob.pe/alerta/Documentos_visor/mapas/M23.03.394.pdf" TargetMode="External"/><Relationship Id="rId1700" Type="http://schemas.openxmlformats.org/officeDocument/2006/relationships/hyperlink" Target="http://portal.mtc.gob.pe/alerta/Documentos_visor/mapas/M23.03.394.pdf" TargetMode="External"/><Relationship Id="rId1938" Type="http://schemas.openxmlformats.org/officeDocument/2006/relationships/hyperlink" Target="http://portal.mtc.gob.pe/alerta/Documentos_visor/mapas/M23.03.394.pdf" TargetMode="External"/><Relationship Id="rId281" Type="http://schemas.openxmlformats.org/officeDocument/2006/relationships/hyperlink" Target="http://portal.mtc.gob.pe/alerta/Documentos_visor/mapas/M23.03.346.pdf" TargetMode="External"/><Relationship Id="rId141" Type="http://schemas.openxmlformats.org/officeDocument/2006/relationships/hyperlink" Target="http://portal.mtc.gob.pe/alerta/Documentos_visor/mapas/M23.02.163.pdf" TargetMode="External"/><Relationship Id="rId379" Type="http://schemas.openxmlformats.org/officeDocument/2006/relationships/hyperlink" Target="http://portal.mtc.gob.pe/alerta/Documentos_visor/mapas/M23.03.346.pdf" TargetMode="External"/><Relationship Id="rId586" Type="http://schemas.openxmlformats.org/officeDocument/2006/relationships/hyperlink" Target="http://portal.mtc.gob.pe/alerta/Documentos_visor/mapas/M23.03.346.pdf" TargetMode="External"/><Relationship Id="rId793" Type="http://schemas.openxmlformats.org/officeDocument/2006/relationships/hyperlink" Target="http://portal.mtc.gob.pe/alerta/Documentos_visor/mapas/M23.03.346.pdf" TargetMode="External"/><Relationship Id="rId2267" Type="http://schemas.openxmlformats.org/officeDocument/2006/relationships/hyperlink" Target="http://portal.mtc.gob.pe/alerta/Documentos_visor/mapas/M23.03.394.pdf" TargetMode="External"/><Relationship Id="rId2474" Type="http://schemas.openxmlformats.org/officeDocument/2006/relationships/hyperlink" Target="http://portal.mtc.gob.pe/alerta/Documentos_visor/mapas/M23.03.394.pdf" TargetMode="External"/><Relationship Id="rId2681" Type="http://schemas.openxmlformats.org/officeDocument/2006/relationships/hyperlink" Target="http://portal.mtc.gob.pe/alerta/Documentos_visor/mapas/M23.03.394.pdf" TargetMode="External"/><Relationship Id="rId7" Type="http://schemas.openxmlformats.org/officeDocument/2006/relationships/hyperlink" Target="http://portal.mtc.gob.pe/alerta/Documentos_visor/mapas/M23.01.273.pdf" TargetMode="External"/><Relationship Id="rId239" Type="http://schemas.openxmlformats.org/officeDocument/2006/relationships/hyperlink" Target="http://portal.mtc.gob.pe/alerta/Documentos_visor/mapas/M23.03.346.pdf" TargetMode="External"/><Relationship Id="rId446" Type="http://schemas.openxmlformats.org/officeDocument/2006/relationships/hyperlink" Target="http://portal.mtc.gob.pe/alerta/Documentos_visor/mapas/M23.03.346.pdf" TargetMode="External"/><Relationship Id="rId653" Type="http://schemas.openxmlformats.org/officeDocument/2006/relationships/hyperlink" Target="http://portal.mtc.gob.pe/alerta/Documentos_visor/mapas/M23.03.346.pdf" TargetMode="External"/><Relationship Id="rId1076" Type="http://schemas.openxmlformats.org/officeDocument/2006/relationships/hyperlink" Target="http://portal.mtc.gob.pe/alerta/Documentos_visor/mapas/M23.03.346.pdf" TargetMode="External"/><Relationship Id="rId1283" Type="http://schemas.openxmlformats.org/officeDocument/2006/relationships/hyperlink" Target="http://portal.mtc.gob.pe/alerta/Documentos_visor/mapas/M23.03.346.pdf" TargetMode="External"/><Relationship Id="rId1490" Type="http://schemas.openxmlformats.org/officeDocument/2006/relationships/hyperlink" Target="http://portal.mtc.gob.pe/alerta/Documentos_visor/mapas/M23.03.365.pdf" TargetMode="External"/><Relationship Id="rId2127" Type="http://schemas.openxmlformats.org/officeDocument/2006/relationships/hyperlink" Target="http://portal.mtc.gob.pe/alerta/Documentos_visor/mapas/M23.03.394.pdf" TargetMode="External"/><Relationship Id="rId2334" Type="http://schemas.openxmlformats.org/officeDocument/2006/relationships/hyperlink" Target="http://portal.mtc.gob.pe/alerta/Documentos_visor/mapas/M23.03.394.pdf" TargetMode="External"/><Relationship Id="rId306" Type="http://schemas.openxmlformats.org/officeDocument/2006/relationships/hyperlink" Target="http://portal.mtc.gob.pe/alerta/Documentos_visor/mapas/M23.03.346.pdf" TargetMode="External"/><Relationship Id="rId860" Type="http://schemas.openxmlformats.org/officeDocument/2006/relationships/hyperlink" Target="http://portal.mtc.gob.pe/alerta/Documentos_visor/mapas/M23.03.346.pdf" TargetMode="External"/><Relationship Id="rId958" Type="http://schemas.openxmlformats.org/officeDocument/2006/relationships/hyperlink" Target="http://portal.mtc.gob.pe/alerta/Documentos_visor/mapas/M23.03.346.pdf" TargetMode="External"/><Relationship Id="rId1143" Type="http://schemas.openxmlformats.org/officeDocument/2006/relationships/hyperlink" Target="http://portal.mtc.gob.pe/alerta/Documentos_visor/mapas/M23.03.346.pdf" TargetMode="External"/><Relationship Id="rId1588" Type="http://schemas.openxmlformats.org/officeDocument/2006/relationships/hyperlink" Target="http://portal.mtc.gob.pe/alerta/Documentos_visor/mapas/M23.03.394.pdf" TargetMode="External"/><Relationship Id="rId1795" Type="http://schemas.openxmlformats.org/officeDocument/2006/relationships/hyperlink" Target="http://portal.mtc.gob.pe/alerta/Documentos_visor/mapas/M23.03.394.pdf" TargetMode="External"/><Relationship Id="rId2541" Type="http://schemas.openxmlformats.org/officeDocument/2006/relationships/hyperlink" Target="http://portal.mtc.gob.pe/alerta/Documentos_visor/mapas/M23.03.394.pdf" TargetMode="External"/><Relationship Id="rId2639" Type="http://schemas.openxmlformats.org/officeDocument/2006/relationships/hyperlink" Target="http://portal.mtc.gob.pe/alerta/Documentos_visor/mapas/M23.03.394.pdf" TargetMode="External"/><Relationship Id="rId87" Type="http://schemas.openxmlformats.org/officeDocument/2006/relationships/hyperlink" Target="http://portal.mtc.gob.pe/alerta/Documentos_visor/fotos/M23.03.237.pdf" TargetMode="External"/><Relationship Id="rId513" Type="http://schemas.openxmlformats.org/officeDocument/2006/relationships/hyperlink" Target="http://portal.mtc.gob.pe/alerta/Documentos_visor/mapas/M23.03.346.pdf" TargetMode="External"/><Relationship Id="rId720" Type="http://schemas.openxmlformats.org/officeDocument/2006/relationships/hyperlink" Target="http://portal.mtc.gob.pe/alerta/Documentos_visor/mapas/M23.03.346.pdf" TargetMode="External"/><Relationship Id="rId818" Type="http://schemas.openxmlformats.org/officeDocument/2006/relationships/hyperlink" Target="http://portal.mtc.gob.pe/alerta/Documentos_visor/mapas/M23.03.346.pdf" TargetMode="External"/><Relationship Id="rId1350" Type="http://schemas.openxmlformats.org/officeDocument/2006/relationships/hyperlink" Target="http://portal.mtc.gob.pe/alerta/Documentos_visor/mapas/M23.03.346.pdf" TargetMode="External"/><Relationship Id="rId1448" Type="http://schemas.openxmlformats.org/officeDocument/2006/relationships/hyperlink" Target="http://portal.mtc.gob.pe/alerta/Documentos_visor/mapas/M23.01.33.pdf" TargetMode="External"/><Relationship Id="rId1655" Type="http://schemas.openxmlformats.org/officeDocument/2006/relationships/hyperlink" Target="http://portal.mtc.gob.pe/alerta/Documentos_visor/mapas/M23.03.394.pdf" TargetMode="External"/><Relationship Id="rId2401" Type="http://schemas.openxmlformats.org/officeDocument/2006/relationships/hyperlink" Target="http://portal.mtc.gob.pe/alerta/Documentos_visor/mapas/M23.03.394.pdf" TargetMode="External"/><Relationship Id="rId2706" Type="http://schemas.openxmlformats.org/officeDocument/2006/relationships/hyperlink" Target="http://portal.mtc.gob.pe/alerta/Documentos_visor/mapas/M23.03.394.pdf" TargetMode="External"/><Relationship Id="rId1003" Type="http://schemas.openxmlformats.org/officeDocument/2006/relationships/hyperlink" Target="http://portal.mtc.gob.pe/alerta/Documentos_visor/mapas/M23.03.346.pdf" TargetMode="External"/><Relationship Id="rId1210" Type="http://schemas.openxmlformats.org/officeDocument/2006/relationships/hyperlink" Target="http://portal.mtc.gob.pe/alerta/Documentos_visor/mapas/M23.03.346.pdf" TargetMode="External"/><Relationship Id="rId1308" Type="http://schemas.openxmlformats.org/officeDocument/2006/relationships/hyperlink" Target="http://portal.mtc.gob.pe/alerta/Documentos_visor/mapas/M23.03.346.pdf" TargetMode="External"/><Relationship Id="rId1862" Type="http://schemas.openxmlformats.org/officeDocument/2006/relationships/hyperlink" Target="http://portal.mtc.gob.pe/alerta/Documentos_visor/mapas/M23.03.394.pdf" TargetMode="External"/><Relationship Id="rId1515" Type="http://schemas.openxmlformats.org/officeDocument/2006/relationships/hyperlink" Target="http://portal.mtc.gob.pe/alerta/Documentos_visor/mapas/M23.03.394.pdf" TargetMode="External"/><Relationship Id="rId1722" Type="http://schemas.openxmlformats.org/officeDocument/2006/relationships/hyperlink" Target="http://portal.mtc.gob.pe/alerta/Documentos_visor/mapas/M23.03.394.pdf" TargetMode="External"/><Relationship Id="rId14" Type="http://schemas.openxmlformats.org/officeDocument/2006/relationships/hyperlink" Target="http://portal.mtc.gob.pe/alerta/Documentos_visor/mapas/M23.01.284.pdf" TargetMode="External"/><Relationship Id="rId2191" Type="http://schemas.openxmlformats.org/officeDocument/2006/relationships/hyperlink" Target="http://portal.mtc.gob.pe/alerta/Documentos_visor/mapas/M23.03.394.pdf" TargetMode="External"/><Relationship Id="rId163" Type="http://schemas.openxmlformats.org/officeDocument/2006/relationships/hyperlink" Target="http://portal.mtc.gob.pe/alerta/Documentos_visor/mapas/M23.03.281.pdf" TargetMode="External"/><Relationship Id="rId370" Type="http://schemas.openxmlformats.org/officeDocument/2006/relationships/hyperlink" Target="http://portal.mtc.gob.pe/alerta/Documentos_visor/mapas/M23.03.346.pdf" TargetMode="External"/><Relationship Id="rId2051" Type="http://schemas.openxmlformats.org/officeDocument/2006/relationships/hyperlink" Target="http://portal.mtc.gob.pe/alerta/Documentos_visor/mapas/M23.03.394.pdf" TargetMode="External"/><Relationship Id="rId2289" Type="http://schemas.openxmlformats.org/officeDocument/2006/relationships/hyperlink" Target="http://portal.mtc.gob.pe/alerta/Documentos_visor/mapas/M23.03.394.pdf" TargetMode="External"/><Relationship Id="rId2496" Type="http://schemas.openxmlformats.org/officeDocument/2006/relationships/hyperlink" Target="http://portal.mtc.gob.pe/alerta/Documentos_visor/mapas/M23.03.394.pdf" TargetMode="External"/><Relationship Id="rId230" Type="http://schemas.openxmlformats.org/officeDocument/2006/relationships/hyperlink" Target="http://portal.mtc.gob.pe/alerta/Documentos_visor/mapas/M23.03.346.pdf" TargetMode="External"/><Relationship Id="rId468" Type="http://schemas.openxmlformats.org/officeDocument/2006/relationships/hyperlink" Target="http://portal.mtc.gob.pe/alerta/Documentos_visor/mapas/M23.03.346.pdf" TargetMode="External"/><Relationship Id="rId675" Type="http://schemas.openxmlformats.org/officeDocument/2006/relationships/hyperlink" Target="http://portal.mtc.gob.pe/alerta/Documentos_visor/mapas/M23.03.346.pdf" TargetMode="External"/><Relationship Id="rId882" Type="http://schemas.openxmlformats.org/officeDocument/2006/relationships/hyperlink" Target="http://portal.mtc.gob.pe/alerta/Documentos_visor/mapas/M23.03.346.pdf" TargetMode="External"/><Relationship Id="rId1098" Type="http://schemas.openxmlformats.org/officeDocument/2006/relationships/hyperlink" Target="http://portal.mtc.gob.pe/alerta/Documentos_visor/mapas/M23.03.346.pdf" TargetMode="External"/><Relationship Id="rId2149" Type="http://schemas.openxmlformats.org/officeDocument/2006/relationships/hyperlink" Target="http://portal.mtc.gob.pe/alerta/Documentos_visor/mapas/M23.03.394.pdf" TargetMode="External"/><Relationship Id="rId2356" Type="http://schemas.openxmlformats.org/officeDocument/2006/relationships/hyperlink" Target="http://portal.mtc.gob.pe/alerta/Documentos_visor/mapas/M23.03.394.pdf" TargetMode="External"/><Relationship Id="rId2563" Type="http://schemas.openxmlformats.org/officeDocument/2006/relationships/hyperlink" Target="http://portal.mtc.gob.pe/alerta/Documentos_visor/mapas/M23.03.394.pdf" TargetMode="External"/><Relationship Id="rId2770" Type="http://schemas.openxmlformats.org/officeDocument/2006/relationships/hyperlink" Target="http://portal.mtc.gob.pe/alerta/Documentos_visor/mapas/M23.03.394.pdf" TargetMode="External"/><Relationship Id="rId328" Type="http://schemas.openxmlformats.org/officeDocument/2006/relationships/hyperlink" Target="http://portal.mtc.gob.pe/alerta/Documentos_visor/mapas/M23.03.346.pdf" TargetMode="External"/><Relationship Id="rId535" Type="http://schemas.openxmlformats.org/officeDocument/2006/relationships/hyperlink" Target="http://portal.mtc.gob.pe/alerta/Documentos_visor/mapas/M23.03.346.pdf" TargetMode="External"/><Relationship Id="rId742" Type="http://schemas.openxmlformats.org/officeDocument/2006/relationships/hyperlink" Target="http://portal.mtc.gob.pe/alerta/Documentos_visor/mapas/M23.03.346.pdf" TargetMode="External"/><Relationship Id="rId1165" Type="http://schemas.openxmlformats.org/officeDocument/2006/relationships/hyperlink" Target="http://portal.mtc.gob.pe/alerta/Documentos_visor/mapas/M23.03.346.pdf" TargetMode="External"/><Relationship Id="rId1372" Type="http://schemas.openxmlformats.org/officeDocument/2006/relationships/hyperlink" Target="http://portal.mtc.gob.pe/alerta/Documentos_visor/mapas/M23.03.346.pdf" TargetMode="External"/><Relationship Id="rId2009" Type="http://schemas.openxmlformats.org/officeDocument/2006/relationships/hyperlink" Target="http://portal.mtc.gob.pe/alerta/Documentos_visor/mapas/M23.03.394.pdf" TargetMode="External"/><Relationship Id="rId2216" Type="http://schemas.openxmlformats.org/officeDocument/2006/relationships/hyperlink" Target="http://portal.mtc.gob.pe/alerta/Documentos_visor/mapas/M23.03.394.pdf" TargetMode="External"/><Relationship Id="rId2423" Type="http://schemas.openxmlformats.org/officeDocument/2006/relationships/hyperlink" Target="http://portal.mtc.gob.pe/alerta/Documentos_visor/mapas/M23.03.394.pdf" TargetMode="External"/><Relationship Id="rId2630" Type="http://schemas.openxmlformats.org/officeDocument/2006/relationships/hyperlink" Target="http://portal.mtc.gob.pe/alerta/Documentos_visor/mapas/M23.03.394.pdf" TargetMode="External"/><Relationship Id="rId602" Type="http://schemas.openxmlformats.org/officeDocument/2006/relationships/hyperlink" Target="http://portal.mtc.gob.pe/alerta/Documentos_visor/mapas/M23.03.346.pdf" TargetMode="External"/><Relationship Id="rId1025" Type="http://schemas.openxmlformats.org/officeDocument/2006/relationships/hyperlink" Target="http://portal.mtc.gob.pe/alerta/Documentos_visor/mapas/M23.03.346.pdf" TargetMode="External"/><Relationship Id="rId1232" Type="http://schemas.openxmlformats.org/officeDocument/2006/relationships/hyperlink" Target="http://portal.mtc.gob.pe/alerta/Documentos_visor/mapas/M23.03.346.pdf" TargetMode="External"/><Relationship Id="rId1677" Type="http://schemas.openxmlformats.org/officeDocument/2006/relationships/hyperlink" Target="http://portal.mtc.gob.pe/alerta/Documentos_visor/mapas/M23.03.394.pdf" TargetMode="External"/><Relationship Id="rId1884" Type="http://schemas.openxmlformats.org/officeDocument/2006/relationships/hyperlink" Target="http://portal.mtc.gob.pe/alerta/Documentos_visor/mapas/M23.03.394.pdf" TargetMode="External"/><Relationship Id="rId2728" Type="http://schemas.openxmlformats.org/officeDocument/2006/relationships/hyperlink" Target="http://portal.mtc.gob.pe/alerta/Documentos_visor/mapas/M23.03.394.pdf" TargetMode="External"/><Relationship Id="rId907" Type="http://schemas.openxmlformats.org/officeDocument/2006/relationships/hyperlink" Target="http://portal.mtc.gob.pe/alerta/Documentos_visor/mapas/M23.03.346.pdf" TargetMode="External"/><Relationship Id="rId1537" Type="http://schemas.openxmlformats.org/officeDocument/2006/relationships/hyperlink" Target="http://portal.mtc.gob.pe/alerta/Documentos_visor/mapas/M23.03.394.pdf" TargetMode="External"/><Relationship Id="rId1744" Type="http://schemas.openxmlformats.org/officeDocument/2006/relationships/hyperlink" Target="http://portal.mtc.gob.pe/alerta/Documentos_visor/mapas/M23.03.394.pdf" TargetMode="External"/><Relationship Id="rId1951" Type="http://schemas.openxmlformats.org/officeDocument/2006/relationships/hyperlink" Target="http://portal.mtc.gob.pe/alerta/Documentos_visor/mapas/M23.03.394.pdf" TargetMode="External"/><Relationship Id="rId36" Type="http://schemas.openxmlformats.org/officeDocument/2006/relationships/hyperlink" Target="http://portal.mtc.gob.pe/alerta/Documentos_visor/fotos/M23.01.283.pdf" TargetMode="External"/><Relationship Id="rId1604" Type="http://schemas.openxmlformats.org/officeDocument/2006/relationships/hyperlink" Target="http://portal.mtc.gob.pe/alerta/Documentos_visor/mapas/M23.03.394.pdf" TargetMode="External"/><Relationship Id="rId185" Type="http://schemas.openxmlformats.org/officeDocument/2006/relationships/hyperlink" Target="http://portal.mtc.gob.pe/alerta/Documentos_visor/mapas/M23.03.352.pdf" TargetMode="External"/><Relationship Id="rId1811" Type="http://schemas.openxmlformats.org/officeDocument/2006/relationships/hyperlink" Target="http://portal.mtc.gob.pe/alerta/Documentos_visor/mapas/M23.03.394.pdf" TargetMode="External"/><Relationship Id="rId1909" Type="http://schemas.openxmlformats.org/officeDocument/2006/relationships/hyperlink" Target="http://portal.mtc.gob.pe/alerta/Documentos_visor/mapas/M23.03.394.pdf" TargetMode="External"/><Relationship Id="rId392" Type="http://schemas.openxmlformats.org/officeDocument/2006/relationships/hyperlink" Target="http://portal.mtc.gob.pe/alerta/Documentos_visor/mapas/M23.03.346.pdf" TargetMode="External"/><Relationship Id="rId697" Type="http://schemas.openxmlformats.org/officeDocument/2006/relationships/hyperlink" Target="http://portal.mtc.gob.pe/alerta/Documentos_visor/mapas/M23.03.346.pdf" TargetMode="External"/><Relationship Id="rId2073" Type="http://schemas.openxmlformats.org/officeDocument/2006/relationships/hyperlink" Target="http://portal.mtc.gob.pe/alerta/Documentos_visor/mapas/M23.03.394.pdf" TargetMode="External"/><Relationship Id="rId2280" Type="http://schemas.openxmlformats.org/officeDocument/2006/relationships/hyperlink" Target="http://portal.mtc.gob.pe/alerta/Documentos_visor/mapas/M23.03.394.pdf" TargetMode="External"/><Relationship Id="rId2378" Type="http://schemas.openxmlformats.org/officeDocument/2006/relationships/hyperlink" Target="http://portal.mtc.gob.pe/alerta/Documentos_visor/mapas/M23.03.394.pdf" TargetMode="External"/><Relationship Id="rId252" Type="http://schemas.openxmlformats.org/officeDocument/2006/relationships/hyperlink" Target="http://portal.mtc.gob.pe/alerta/Documentos_visor/mapas/M23.03.346.pdf" TargetMode="External"/><Relationship Id="rId1187" Type="http://schemas.openxmlformats.org/officeDocument/2006/relationships/hyperlink" Target="http://portal.mtc.gob.pe/alerta/Documentos_visor/mapas/M23.03.346.pdf" TargetMode="External"/><Relationship Id="rId2140" Type="http://schemas.openxmlformats.org/officeDocument/2006/relationships/hyperlink" Target="http://portal.mtc.gob.pe/alerta/Documentos_visor/mapas/M23.03.394.pdf" TargetMode="External"/><Relationship Id="rId2585" Type="http://schemas.openxmlformats.org/officeDocument/2006/relationships/hyperlink" Target="http://portal.mtc.gob.pe/alerta/Documentos_visor/mapas/M23.03.394.pdf" TargetMode="External"/><Relationship Id="rId112" Type="http://schemas.openxmlformats.org/officeDocument/2006/relationships/hyperlink" Target="http://portal.mtc.gob.pe/alerta/Documentos_visor/mapas/M23.03.201.pdf" TargetMode="External"/><Relationship Id="rId557" Type="http://schemas.openxmlformats.org/officeDocument/2006/relationships/hyperlink" Target="http://portal.mtc.gob.pe/alerta/Documentos_visor/mapas/M23.03.346.pdf" TargetMode="External"/><Relationship Id="rId764" Type="http://schemas.openxmlformats.org/officeDocument/2006/relationships/hyperlink" Target="http://portal.mtc.gob.pe/alerta/Documentos_visor/mapas/M23.03.346.pdf" TargetMode="External"/><Relationship Id="rId971" Type="http://schemas.openxmlformats.org/officeDocument/2006/relationships/hyperlink" Target="http://portal.mtc.gob.pe/alerta/Documentos_visor/mapas/M23.03.346.pdf" TargetMode="External"/><Relationship Id="rId1394" Type="http://schemas.openxmlformats.org/officeDocument/2006/relationships/hyperlink" Target="http://portal.mtc.gob.pe/alerta/Documentos_visor/mapas/M23.03.346.pdf" TargetMode="External"/><Relationship Id="rId1699" Type="http://schemas.openxmlformats.org/officeDocument/2006/relationships/hyperlink" Target="http://portal.mtc.gob.pe/alerta/Documentos_visor/mapas/M23.03.394.pdf" TargetMode="External"/><Relationship Id="rId2000" Type="http://schemas.openxmlformats.org/officeDocument/2006/relationships/hyperlink" Target="http://portal.mtc.gob.pe/alerta/Documentos_visor/mapas/M23.03.394.pdf" TargetMode="External"/><Relationship Id="rId2238" Type="http://schemas.openxmlformats.org/officeDocument/2006/relationships/hyperlink" Target="http://portal.mtc.gob.pe/alerta/Documentos_visor/mapas/M23.03.394.pdf" TargetMode="External"/><Relationship Id="rId2445" Type="http://schemas.openxmlformats.org/officeDocument/2006/relationships/hyperlink" Target="http://portal.mtc.gob.pe/alerta/Documentos_visor/mapas/M23.03.394.pdf" TargetMode="External"/><Relationship Id="rId2652" Type="http://schemas.openxmlformats.org/officeDocument/2006/relationships/hyperlink" Target="http://portal.mtc.gob.pe/alerta/Documentos_visor/mapas/M23.03.394.pdf" TargetMode="External"/><Relationship Id="rId417" Type="http://schemas.openxmlformats.org/officeDocument/2006/relationships/hyperlink" Target="http://portal.mtc.gob.pe/alerta/Documentos_visor/mapas/M23.03.346.pdf" TargetMode="External"/><Relationship Id="rId624" Type="http://schemas.openxmlformats.org/officeDocument/2006/relationships/hyperlink" Target="http://portal.mtc.gob.pe/alerta/Documentos_visor/mapas/M23.03.346.pdf" TargetMode="External"/><Relationship Id="rId831" Type="http://schemas.openxmlformats.org/officeDocument/2006/relationships/hyperlink" Target="http://portal.mtc.gob.pe/alerta/Documentos_visor/mapas/M23.03.346.pdf" TargetMode="External"/><Relationship Id="rId1047" Type="http://schemas.openxmlformats.org/officeDocument/2006/relationships/hyperlink" Target="http://portal.mtc.gob.pe/alerta/Documentos_visor/mapas/M23.03.346.pdf" TargetMode="External"/><Relationship Id="rId1254" Type="http://schemas.openxmlformats.org/officeDocument/2006/relationships/hyperlink" Target="http://portal.mtc.gob.pe/alerta/Documentos_visor/mapas/M23.03.346.pdf" TargetMode="External"/><Relationship Id="rId1461" Type="http://schemas.openxmlformats.org/officeDocument/2006/relationships/hyperlink" Target="http://portal.mtc.gob.pe/alerta/Documentos_visor/fotos/M23.03.352.pdf" TargetMode="External"/><Relationship Id="rId2305" Type="http://schemas.openxmlformats.org/officeDocument/2006/relationships/hyperlink" Target="http://portal.mtc.gob.pe/alerta/Documentos_visor/mapas/M23.03.394.pdf" TargetMode="External"/><Relationship Id="rId2512" Type="http://schemas.openxmlformats.org/officeDocument/2006/relationships/hyperlink" Target="http://portal.mtc.gob.pe/alerta/Documentos_visor/mapas/M23.03.394.pdf" TargetMode="External"/><Relationship Id="rId929" Type="http://schemas.openxmlformats.org/officeDocument/2006/relationships/hyperlink" Target="http://portal.mtc.gob.pe/alerta/Documentos_visor/mapas/M23.03.346.pdf" TargetMode="External"/><Relationship Id="rId1114" Type="http://schemas.openxmlformats.org/officeDocument/2006/relationships/hyperlink" Target="http://portal.mtc.gob.pe/alerta/Documentos_visor/mapas/M23.03.346.pdf" TargetMode="External"/><Relationship Id="rId1321" Type="http://schemas.openxmlformats.org/officeDocument/2006/relationships/hyperlink" Target="http://portal.mtc.gob.pe/alerta/Documentos_visor/mapas/M23.03.346.pdf" TargetMode="External"/><Relationship Id="rId1559" Type="http://schemas.openxmlformats.org/officeDocument/2006/relationships/hyperlink" Target="http://portal.mtc.gob.pe/alerta/Documentos_visor/mapas/M23.03.394.pdf" TargetMode="External"/><Relationship Id="rId1766" Type="http://schemas.openxmlformats.org/officeDocument/2006/relationships/hyperlink" Target="http://portal.mtc.gob.pe/alerta/Documentos_visor/mapas/M23.03.394.pdf" TargetMode="External"/><Relationship Id="rId1973" Type="http://schemas.openxmlformats.org/officeDocument/2006/relationships/hyperlink" Target="http://portal.mtc.gob.pe/alerta/Documentos_visor/mapas/M23.03.394.pdf" TargetMode="External"/><Relationship Id="rId58" Type="http://schemas.openxmlformats.org/officeDocument/2006/relationships/hyperlink" Target="http://portal.mtc.gob.pe/alerta/Documentos_visor/mapas/M23.03.292.pdf" TargetMode="External"/><Relationship Id="rId1419" Type="http://schemas.openxmlformats.org/officeDocument/2006/relationships/hyperlink" Target="http://portal.mtc.gob.pe/alerta/Documentos_visor/mapas/M23.03.346.pdf" TargetMode="External"/><Relationship Id="rId1626" Type="http://schemas.openxmlformats.org/officeDocument/2006/relationships/hyperlink" Target="http://portal.mtc.gob.pe/alerta/Documentos_visor/mapas/M23.03.394.pdf" TargetMode="External"/><Relationship Id="rId1833" Type="http://schemas.openxmlformats.org/officeDocument/2006/relationships/hyperlink" Target="http://portal.mtc.gob.pe/alerta/Documentos_visor/mapas/M23.03.394.pdf" TargetMode="External"/><Relationship Id="rId1900" Type="http://schemas.openxmlformats.org/officeDocument/2006/relationships/hyperlink" Target="http://portal.mtc.gob.pe/alerta/Documentos_visor/mapas/M23.03.394.pdf" TargetMode="External"/><Relationship Id="rId2095" Type="http://schemas.openxmlformats.org/officeDocument/2006/relationships/hyperlink" Target="http://portal.mtc.gob.pe/alerta/Documentos_visor/mapas/M23.03.394.pdf" TargetMode="External"/><Relationship Id="rId274" Type="http://schemas.openxmlformats.org/officeDocument/2006/relationships/hyperlink" Target="http://portal.mtc.gob.pe/alerta/Documentos_visor/mapas/M23.03.346.pdf" TargetMode="External"/><Relationship Id="rId481" Type="http://schemas.openxmlformats.org/officeDocument/2006/relationships/hyperlink" Target="http://portal.mtc.gob.pe/alerta/Documentos_visor/mapas/M23.03.346.pdf" TargetMode="External"/><Relationship Id="rId2162" Type="http://schemas.openxmlformats.org/officeDocument/2006/relationships/hyperlink" Target="http://portal.mtc.gob.pe/alerta/Documentos_visor/mapas/M23.03.394.pdf" TargetMode="External"/><Relationship Id="rId134" Type="http://schemas.openxmlformats.org/officeDocument/2006/relationships/hyperlink" Target="http://portal.mtc.gob.pe/alerta/Documentos_visor/mapas/M23.03.44.pdf" TargetMode="External"/><Relationship Id="rId579" Type="http://schemas.openxmlformats.org/officeDocument/2006/relationships/hyperlink" Target="http://portal.mtc.gob.pe/alerta/Documentos_visor/mapas/M23.03.346.pdf" TargetMode="External"/><Relationship Id="rId786" Type="http://schemas.openxmlformats.org/officeDocument/2006/relationships/hyperlink" Target="http://portal.mtc.gob.pe/alerta/Documentos_visor/mapas/M23.03.346.pdf" TargetMode="External"/><Relationship Id="rId993" Type="http://schemas.openxmlformats.org/officeDocument/2006/relationships/hyperlink" Target="http://portal.mtc.gob.pe/alerta/Documentos_visor/mapas/M23.03.346.pdf" TargetMode="External"/><Relationship Id="rId2467" Type="http://schemas.openxmlformats.org/officeDocument/2006/relationships/hyperlink" Target="http://portal.mtc.gob.pe/alerta/Documentos_visor/mapas/M23.03.394.pdf" TargetMode="External"/><Relationship Id="rId2674" Type="http://schemas.openxmlformats.org/officeDocument/2006/relationships/hyperlink" Target="http://portal.mtc.gob.pe/alerta/Documentos_visor/mapas/M23.03.394.pdf" TargetMode="External"/><Relationship Id="rId341" Type="http://schemas.openxmlformats.org/officeDocument/2006/relationships/hyperlink" Target="http://portal.mtc.gob.pe/alerta/Documentos_visor/mapas/M23.03.346.pdf" TargetMode="External"/><Relationship Id="rId439" Type="http://schemas.openxmlformats.org/officeDocument/2006/relationships/hyperlink" Target="http://portal.mtc.gob.pe/alerta/Documentos_visor/mapas/M23.03.346.pdf" TargetMode="External"/><Relationship Id="rId646" Type="http://schemas.openxmlformats.org/officeDocument/2006/relationships/hyperlink" Target="http://portal.mtc.gob.pe/alerta/Documentos_visor/mapas/M23.03.346.pdf" TargetMode="External"/><Relationship Id="rId1069" Type="http://schemas.openxmlformats.org/officeDocument/2006/relationships/hyperlink" Target="http://portal.mtc.gob.pe/alerta/Documentos_visor/mapas/M23.03.346.pdf" TargetMode="External"/><Relationship Id="rId1276" Type="http://schemas.openxmlformats.org/officeDocument/2006/relationships/hyperlink" Target="http://portal.mtc.gob.pe/alerta/Documentos_visor/mapas/M23.03.346.pdf" TargetMode="External"/><Relationship Id="rId1483" Type="http://schemas.openxmlformats.org/officeDocument/2006/relationships/hyperlink" Target="http://portal.mtc.gob.pe/alerta/Documentos_visor/fotos/M23.03.238.pdf" TargetMode="External"/><Relationship Id="rId2022" Type="http://schemas.openxmlformats.org/officeDocument/2006/relationships/hyperlink" Target="http://portal.mtc.gob.pe/alerta/Documentos_visor/mapas/M23.03.394.pdf" TargetMode="External"/><Relationship Id="rId2327" Type="http://schemas.openxmlformats.org/officeDocument/2006/relationships/hyperlink" Target="http://portal.mtc.gob.pe/alerta/Documentos_visor/mapas/M23.03.394.pdf" TargetMode="External"/><Relationship Id="rId201" Type="http://schemas.openxmlformats.org/officeDocument/2006/relationships/hyperlink" Target="http://portal.mtc.gob.pe/alerta/Documentos_visor/mapas/M23.03.346.pdf" TargetMode="External"/><Relationship Id="rId506" Type="http://schemas.openxmlformats.org/officeDocument/2006/relationships/hyperlink" Target="http://portal.mtc.gob.pe/alerta/Documentos_visor/mapas/M23.03.346.pdf" TargetMode="External"/><Relationship Id="rId853" Type="http://schemas.openxmlformats.org/officeDocument/2006/relationships/hyperlink" Target="http://portal.mtc.gob.pe/alerta/Documentos_visor/mapas/M23.03.346.pdf" TargetMode="External"/><Relationship Id="rId1136" Type="http://schemas.openxmlformats.org/officeDocument/2006/relationships/hyperlink" Target="http://portal.mtc.gob.pe/alerta/Documentos_visor/mapas/M23.03.346.pdf" TargetMode="External"/><Relationship Id="rId1690" Type="http://schemas.openxmlformats.org/officeDocument/2006/relationships/hyperlink" Target="http://portal.mtc.gob.pe/alerta/Documentos_visor/mapas/M23.03.394.pdf" TargetMode="External"/><Relationship Id="rId1788" Type="http://schemas.openxmlformats.org/officeDocument/2006/relationships/hyperlink" Target="http://portal.mtc.gob.pe/alerta/Documentos_visor/mapas/M23.03.394.pdf" TargetMode="External"/><Relationship Id="rId1995" Type="http://schemas.openxmlformats.org/officeDocument/2006/relationships/hyperlink" Target="http://portal.mtc.gob.pe/alerta/Documentos_visor/mapas/M23.03.394.pdf" TargetMode="External"/><Relationship Id="rId2534" Type="http://schemas.openxmlformats.org/officeDocument/2006/relationships/hyperlink" Target="http://portal.mtc.gob.pe/alerta/Documentos_visor/mapas/M23.03.394.pdf" TargetMode="External"/><Relationship Id="rId2741" Type="http://schemas.openxmlformats.org/officeDocument/2006/relationships/hyperlink" Target="http://portal.mtc.gob.pe/alerta/Documentos_visor/mapas/M23.03.394.pdf" TargetMode="External"/><Relationship Id="rId713" Type="http://schemas.openxmlformats.org/officeDocument/2006/relationships/hyperlink" Target="http://portal.mtc.gob.pe/alerta/Documentos_visor/mapas/M23.03.346.pdf" TargetMode="External"/><Relationship Id="rId920" Type="http://schemas.openxmlformats.org/officeDocument/2006/relationships/hyperlink" Target="http://portal.mtc.gob.pe/alerta/Documentos_visor/mapas/M23.03.346.pdf" TargetMode="External"/><Relationship Id="rId1343" Type="http://schemas.openxmlformats.org/officeDocument/2006/relationships/hyperlink" Target="http://portal.mtc.gob.pe/alerta/Documentos_visor/mapas/M23.03.346.pdf" TargetMode="External"/><Relationship Id="rId1550" Type="http://schemas.openxmlformats.org/officeDocument/2006/relationships/hyperlink" Target="http://portal.mtc.gob.pe/alerta/Documentos_visor/mapas/M23.03.394.pdf" TargetMode="External"/><Relationship Id="rId1648" Type="http://schemas.openxmlformats.org/officeDocument/2006/relationships/hyperlink" Target="http://portal.mtc.gob.pe/alerta/Documentos_visor/mapas/M23.03.394.pdf" TargetMode="External"/><Relationship Id="rId2601" Type="http://schemas.openxmlformats.org/officeDocument/2006/relationships/hyperlink" Target="http://portal.mtc.gob.pe/alerta/Documentos_visor/mapas/M23.03.394.pdf" TargetMode="External"/><Relationship Id="rId1203" Type="http://schemas.openxmlformats.org/officeDocument/2006/relationships/hyperlink" Target="http://portal.mtc.gob.pe/alerta/Documentos_visor/mapas/M23.03.346.pdf" TargetMode="External"/><Relationship Id="rId1410" Type="http://schemas.openxmlformats.org/officeDocument/2006/relationships/hyperlink" Target="http://portal.mtc.gob.pe/alerta/Documentos_visor/mapas/M23.03.346.pdf" TargetMode="External"/><Relationship Id="rId1508" Type="http://schemas.openxmlformats.org/officeDocument/2006/relationships/hyperlink" Target="http://portal.mtc.gob.pe/alerta/Documentos_visor/mapas/M23.03.391.pdf" TargetMode="External"/><Relationship Id="rId1855" Type="http://schemas.openxmlformats.org/officeDocument/2006/relationships/hyperlink" Target="http://portal.mtc.gob.pe/alerta/Documentos_visor/mapas/M23.03.394.pdf" TargetMode="External"/><Relationship Id="rId1715" Type="http://schemas.openxmlformats.org/officeDocument/2006/relationships/hyperlink" Target="http://portal.mtc.gob.pe/alerta/Documentos_visor/mapas/M23.03.394.pdf" TargetMode="External"/><Relationship Id="rId1922" Type="http://schemas.openxmlformats.org/officeDocument/2006/relationships/hyperlink" Target="http://portal.mtc.gob.pe/alerta/Documentos_visor/mapas/M23.03.394.pdf" TargetMode="External"/><Relationship Id="rId296" Type="http://schemas.openxmlformats.org/officeDocument/2006/relationships/hyperlink" Target="http://portal.mtc.gob.pe/alerta/Documentos_visor/mapas/M23.03.346.pdf" TargetMode="External"/><Relationship Id="rId2184" Type="http://schemas.openxmlformats.org/officeDocument/2006/relationships/hyperlink" Target="http://portal.mtc.gob.pe/alerta/Documentos_visor/mapas/M23.03.394.pdf" TargetMode="External"/><Relationship Id="rId2391" Type="http://schemas.openxmlformats.org/officeDocument/2006/relationships/hyperlink" Target="http://portal.mtc.gob.pe/alerta/Documentos_visor/mapas/M23.03.394.pdf" TargetMode="External"/><Relationship Id="rId156" Type="http://schemas.openxmlformats.org/officeDocument/2006/relationships/hyperlink" Target="http://portal.mtc.gob.pe/alerta/Documentos_visor/mapas/M23.03.245.pdf" TargetMode="External"/><Relationship Id="rId363" Type="http://schemas.openxmlformats.org/officeDocument/2006/relationships/hyperlink" Target="http://portal.mtc.gob.pe/alerta/Documentos_visor/mapas/M23.03.346.pdf" TargetMode="External"/><Relationship Id="rId570" Type="http://schemas.openxmlformats.org/officeDocument/2006/relationships/hyperlink" Target="http://portal.mtc.gob.pe/alerta/Documentos_visor/mapas/M23.03.346.pdf" TargetMode="External"/><Relationship Id="rId2044" Type="http://schemas.openxmlformats.org/officeDocument/2006/relationships/hyperlink" Target="http://portal.mtc.gob.pe/alerta/Documentos_visor/mapas/M23.03.394.pdf" TargetMode="External"/><Relationship Id="rId2251" Type="http://schemas.openxmlformats.org/officeDocument/2006/relationships/hyperlink" Target="http://portal.mtc.gob.pe/alerta/Documentos_visor/mapas/M23.03.394.pdf" TargetMode="External"/><Relationship Id="rId2489" Type="http://schemas.openxmlformats.org/officeDocument/2006/relationships/hyperlink" Target="http://portal.mtc.gob.pe/alerta/Documentos_visor/mapas/M23.03.394.pdf" TargetMode="External"/><Relationship Id="rId2696" Type="http://schemas.openxmlformats.org/officeDocument/2006/relationships/hyperlink" Target="http://portal.mtc.gob.pe/alerta/Documentos_visor/mapas/M23.03.394.pdf" TargetMode="External"/><Relationship Id="rId223" Type="http://schemas.openxmlformats.org/officeDocument/2006/relationships/hyperlink" Target="http://portal.mtc.gob.pe/alerta/Documentos_visor/mapas/M23.03.346.pdf" TargetMode="External"/><Relationship Id="rId430" Type="http://schemas.openxmlformats.org/officeDocument/2006/relationships/hyperlink" Target="http://portal.mtc.gob.pe/alerta/Documentos_visor/mapas/M23.03.346.pdf" TargetMode="External"/><Relationship Id="rId668" Type="http://schemas.openxmlformats.org/officeDocument/2006/relationships/hyperlink" Target="http://portal.mtc.gob.pe/alerta/Documentos_visor/mapas/M23.03.346.pdf" TargetMode="External"/><Relationship Id="rId875" Type="http://schemas.openxmlformats.org/officeDocument/2006/relationships/hyperlink" Target="http://portal.mtc.gob.pe/alerta/Documentos_visor/mapas/M23.03.346.pdf" TargetMode="External"/><Relationship Id="rId1060" Type="http://schemas.openxmlformats.org/officeDocument/2006/relationships/hyperlink" Target="http://portal.mtc.gob.pe/alerta/Documentos_visor/mapas/M23.03.346.pdf" TargetMode="External"/><Relationship Id="rId1298" Type="http://schemas.openxmlformats.org/officeDocument/2006/relationships/hyperlink" Target="http://portal.mtc.gob.pe/alerta/Documentos_visor/mapas/M23.03.346.pdf" TargetMode="External"/><Relationship Id="rId2111" Type="http://schemas.openxmlformats.org/officeDocument/2006/relationships/hyperlink" Target="http://portal.mtc.gob.pe/alerta/Documentos_visor/mapas/M23.03.394.pdf" TargetMode="External"/><Relationship Id="rId2349" Type="http://schemas.openxmlformats.org/officeDocument/2006/relationships/hyperlink" Target="http://portal.mtc.gob.pe/alerta/Documentos_visor/mapas/M23.03.394.pdf" TargetMode="External"/><Relationship Id="rId2556" Type="http://schemas.openxmlformats.org/officeDocument/2006/relationships/hyperlink" Target="http://portal.mtc.gob.pe/alerta/Documentos_visor/mapas/M23.03.394.pdf" TargetMode="External"/><Relationship Id="rId2763" Type="http://schemas.openxmlformats.org/officeDocument/2006/relationships/hyperlink" Target="http://portal.mtc.gob.pe/alerta/Documentos_visor/mapas/M23.03.394.pdf" TargetMode="External"/><Relationship Id="rId528" Type="http://schemas.openxmlformats.org/officeDocument/2006/relationships/hyperlink" Target="http://portal.mtc.gob.pe/alerta/Documentos_visor/mapas/M23.03.346.pdf" TargetMode="External"/><Relationship Id="rId735" Type="http://schemas.openxmlformats.org/officeDocument/2006/relationships/hyperlink" Target="http://portal.mtc.gob.pe/alerta/Documentos_visor/mapas/M23.03.346.pdf" TargetMode="External"/><Relationship Id="rId942" Type="http://schemas.openxmlformats.org/officeDocument/2006/relationships/hyperlink" Target="http://portal.mtc.gob.pe/alerta/Documentos_visor/mapas/M23.03.346.pdf" TargetMode="External"/><Relationship Id="rId1158" Type="http://schemas.openxmlformats.org/officeDocument/2006/relationships/hyperlink" Target="http://portal.mtc.gob.pe/alerta/Documentos_visor/mapas/M23.03.346.pdf" TargetMode="External"/><Relationship Id="rId1365" Type="http://schemas.openxmlformats.org/officeDocument/2006/relationships/hyperlink" Target="http://portal.mtc.gob.pe/alerta/Documentos_visor/mapas/M23.03.346.pdf" TargetMode="External"/><Relationship Id="rId1572" Type="http://schemas.openxmlformats.org/officeDocument/2006/relationships/hyperlink" Target="http://portal.mtc.gob.pe/alerta/Documentos_visor/mapas/M23.03.394.pdf" TargetMode="External"/><Relationship Id="rId2209" Type="http://schemas.openxmlformats.org/officeDocument/2006/relationships/hyperlink" Target="http://portal.mtc.gob.pe/alerta/Documentos_visor/mapas/M23.03.394.pdf" TargetMode="External"/><Relationship Id="rId2416" Type="http://schemas.openxmlformats.org/officeDocument/2006/relationships/hyperlink" Target="http://portal.mtc.gob.pe/alerta/Documentos_visor/mapas/M23.03.394.pdf" TargetMode="External"/><Relationship Id="rId2623" Type="http://schemas.openxmlformats.org/officeDocument/2006/relationships/hyperlink" Target="http://portal.mtc.gob.pe/alerta/Documentos_visor/mapas/M23.03.394.pdf" TargetMode="External"/><Relationship Id="rId1018" Type="http://schemas.openxmlformats.org/officeDocument/2006/relationships/hyperlink" Target="http://portal.mtc.gob.pe/alerta/Documentos_visor/mapas/M23.03.346.pdf" TargetMode="External"/><Relationship Id="rId1225" Type="http://schemas.openxmlformats.org/officeDocument/2006/relationships/hyperlink" Target="http://portal.mtc.gob.pe/alerta/Documentos_visor/mapas/M23.03.346.pdf" TargetMode="External"/><Relationship Id="rId1432" Type="http://schemas.openxmlformats.org/officeDocument/2006/relationships/hyperlink" Target="http://portal.mtc.gob.pe/alerta/Documentos_visor/mapas/M23.03.346.pdf" TargetMode="External"/><Relationship Id="rId1877" Type="http://schemas.openxmlformats.org/officeDocument/2006/relationships/hyperlink" Target="http://portal.mtc.gob.pe/alerta/Documentos_visor/mapas/M23.03.394.pdf" TargetMode="External"/><Relationship Id="rId71" Type="http://schemas.openxmlformats.org/officeDocument/2006/relationships/hyperlink" Target="http://portal.mtc.gob.pe/alerta/Documentos_visor/mapas/M23.03.283.pdf" TargetMode="External"/><Relationship Id="rId802" Type="http://schemas.openxmlformats.org/officeDocument/2006/relationships/hyperlink" Target="http://portal.mtc.gob.pe/alerta/Documentos_visor/mapas/M23.03.346.pdf" TargetMode="External"/><Relationship Id="rId1737" Type="http://schemas.openxmlformats.org/officeDocument/2006/relationships/hyperlink" Target="http://portal.mtc.gob.pe/alerta/Documentos_visor/mapas/M23.03.394.pdf" TargetMode="External"/><Relationship Id="rId1944" Type="http://schemas.openxmlformats.org/officeDocument/2006/relationships/hyperlink" Target="http://portal.mtc.gob.pe/alerta/Documentos_visor/mapas/M23.03.394.pdf" TargetMode="External"/><Relationship Id="rId29" Type="http://schemas.openxmlformats.org/officeDocument/2006/relationships/hyperlink" Target="http://portal.mtc.gob.pe/alerta/Documentos_visor/fotos/M23.01.287.pdf" TargetMode="External"/><Relationship Id="rId178" Type="http://schemas.openxmlformats.org/officeDocument/2006/relationships/hyperlink" Target="http://portal.mtc.gob.pe/alerta/Documentos_visor/fotos/M23.03.239.pdf" TargetMode="External"/><Relationship Id="rId1804" Type="http://schemas.openxmlformats.org/officeDocument/2006/relationships/hyperlink" Target="http://portal.mtc.gob.pe/alerta/Documentos_visor/mapas/M23.03.394.pdf" TargetMode="External"/><Relationship Id="rId385" Type="http://schemas.openxmlformats.org/officeDocument/2006/relationships/hyperlink" Target="http://portal.mtc.gob.pe/alerta/Documentos_visor/mapas/M23.03.346.pdf" TargetMode="External"/><Relationship Id="rId592" Type="http://schemas.openxmlformats.org/officeDocument/2006/relationships/hyperlink" Target="http://portal.mtc.gob.pe/alerta/Documentos_visor/mapas/M23.03.346.pdf" TargetMode="External"/><Relationship Id="rId2066" Type="http://schemas.openxmlformats.org/officeDocument/2006/relationships/hyperlink" Target="http://portal.mtc.gob.pe/alerta/Documentos_visor/mapas/M23.03.394.pdf" TargetMode="External"/><Relationship Id="rId2273" Type="http://schemas.openxmlformats.org/officeDocument/2006/relationships/hyperlink" Target="http://portal.mtc.gob.pe/alerta/Documentos_visor/mapas/M23.03.394.pdf" TargetMode="External"/><Relationship Id="rId2480" Type="http://schemas.openxmlformats.org/officeDocument/2006/relationships/hyperlink" Target="http://portal.mtc.gob.pe/alerta/Documentos_visor/mapas/M23.03.394.pdf" TargetMode="External"/><Relationship Id="rId245" Type="http://schemas.openxmlformats.org/officeDocument/2006/relationships/hyperlink" Target="http://portal.mtc.gob.pe/alerta/Documentos_visor/mapas/M23.03.346.pdf" TargetMode="External"/><Relationship Id="rId452" Type="http://schemas.openxmlformats.org/officeDocument/2006/relationships/hyperlink" Target="http://portal.mtc.gob.pe/alerta/Documentos_visor/mapas/M23.03.346.pdf" TargetMode="External"/><Relationship Id="rId897" Type="http://schemas.openxmlformats.org/officeDocument/2006/relationships/hyperlink" Target="http://portal.mtc.gob.pe/alerta/Documentos_visor/mapas/M23.03.346.pdf" TargetMode="External"/><Relationship Id="rId1082" Type="http://schemas.openxmlformats.org/officeDocument/2006/relationships/hyperlink" Target="http://portal.mtc.gob.pe/alerta/Documentos_visor/mapas/M23.03.346.pdf" TargetMode="External"/><Relationship Id="rId2133" Type="http://schemas.openxmlformats.org/officeDocument/2006/relationships/hyperlink" Target="http://portal.mtc.gob.pe/alerta/Documentos_visor/mapas/M23.03.394.pdf" TargetMode="External"/><Relationship Id="rId2340" Type="http://schemas.openxmlformats.org/officeDocument/2006/relationships/hyperlink" Target="http://portal.mtc.gob.pe/alerta/Documentos_visor/mapas/M23.03.394.pdf" TargetMode="External"/><Relationship Id="rId2578" Type="http://schemas.openxmlformats.org/officeDocument/2006/relationships/hyperlink" Target="http://portal.mtc.gob.pe/alerta/Documentos_visor/mapas/M23.03.394.pdf" TargetMode="External"/><Relationship Id="rId105" Type="http://schemas.openxmlformats.org/officeDocument/2006/relationships/hyperlink" Target="http://portal.mtc.gob.pe/alerta/Documentos_visor/fotos/M23.03.124.pdf" TargetMode="External"/><Relationship Id="rId312" Type="http://schemas.openxmlformats.org/officeDocument/2006/relationships/hyperlink" Target="http://portal.mtc.gob.pe/alerta/Documentos_visor/mapas/M23.03.346.pdf" TargetMode="External"/><Relationship Id="rId757" Type="http://schemas.openxmlformats.org/officeDocument/2006/relationships/hyperlink" Target="http://portal.mtc.gob.pe/alerta/Documentos_visor/mapas/M23.03.346.pdf" TargetMode="External"/><Relationship Id="rId964" Type="http://schemas.openxmlformats.org/officeDocument/2006/relationships/hyperlink" Target="http://portal.mtc.gob.pe/alerta/Documentos_visor/mapas/M23.03.346.pdf" TargetMode="External"/><Relationship Id="rId1387" Type="http://schemas.openxmlformats.org/officeDocument/2006/relationships/hyperlink" Target="http://portal.mtc.gob.pe/alerta/Documentos_visor/mapas/M23.03.346.pdf" TargetMode="External"/><Relationship Id="rId1594" Type="http://schemas.openxmlformats.org/officeDocument/2006/relationships/hyperlink" Target="http://portal.mtc.gob.pe/alerta/Documentos_visor/mapas/M23.03.394.pdf" TargetMode="External"/><Relationship Id="rId2200" Type="http://schemas.openxmlformats.org/officeDocument/2006/relationships/hyperlink" Target="http://portal.mtc.gob.pe/alerta/Documentos_visor/mapas/M23.03.394.pdf" TargetMode="External"/><Relationship Id="rId2438" Type="http://schemas.openxmlformats.org/officeDocument/2006/relationships/hyperlink" Target="http://portal.mtc.gob.pe/alerta/Documentos_visor/mapas/M23.03.394.pdf" TargetMode="External"/><Relationship Id="rId2645" Type="http://schemas.openxmlformats.org/officeDocument/2006/relationships/hyperlink" Target="http://portal.mtc.gob.pe/alerta/Documentos_visor/mapas/M23.03.394.pdf" TargetMode="External"/><Relationship Id="rId93" Type="http://schemas.openxmlformats.org/officeDocument/2006/relationships/hyperlink" Target="http://portal.mtc.gob.pe/alerta/Documentos_visor/mapas/M23.03.229.pdf" TargetMode="External"/><Relationship Id="rId617" Type="http://schemas.openxmlformats.org/officeDocument/2006/relationships/hyperlink" Target="http://portal.mtc.gob.pe/alerta/Documentos_visor/mapas/M23.03.346.pdf" TargetMode="External"/><Relationship Id="rId824" Type="http://schemas.openxmlformats.org/officeDocument/2006/relationships/hyperlink" Target="http://portal.mtc.gob.pe/alerta/Documentos_visor/mapas/M23.03.346.pdf" TargetMode="External"/><Relationship Id="rId1247" Type="http://schemas.openxmlformats.org/officeDocument/2006/relationships/hyperlink" Target="http://portal.mtc.gob.pe/alerta/Documentos_visor/mapas/M23.03.346.pdf" TargetMode="External"/><Relationship Id="rId1454" Type="http://schemas.openxmlformats.org/officeDocument/2006/relationships/hyperlink" Target="http://portal.mtc.gob.pe/alerta/Documentos_visor/mapas/M23.01.53.pdf" TargetMode="External"/><Relationship Id="rId1661" Type="http://schemas.openxmlformats.org/officeDocument/2006/relationships/hyperlink" Target="http://portal.mtc.gob.pe/alerta/Documentos_visor/mapas/M23.03.394.pdf" TargetMode="External"/><Relationship Id="rId1899" Type="http://schemas.openxmlformats.org/officeDocument/2006/relationships/hyperlink" Target="http://portal.mtc.gob.pe/alerta/Documentos_visor/mapas/M23.03.394.pdf" TargetMode="External"/><Relationship Id="rId2505" Type="http://schemas.openxmlformats.org/officeDocument/2006/relationships/hyperlink" Target="http://portal.mtc.gob.pe/alerta/Documentos_visor/mapas/M23.03.394.pdf" TargetMode="External"/><Relationship Id="rId2712" Type="http://schemas.openxmlformats.org/officeDocument/2006/relationships/hyperlink" Target="http://portal.mtc.gob.pe/alerta/Documentos_visor/mapas/M23.03.394.pdf" TargetMode="External"/><Relationship Id="rId1107" Type="http://schemas.openxmlformats.org/officeDocument/2006/relationships/hyperlink" Target="http://portal.mtc.gob.pe/alerta/Documentos_visor/mapas/M23.03.346.pdf" TargetMode="External"/><Relationship Id="rId1314" Type="http://schemas.openxmlformats.org/officeDocument/2006/relationships/hyperlink" Target="http://portal.mtc.gob.pe/alerta/Documentos_visor/mapas/M23.03.346.pdf" TargetMode="External"/><Relationship Id="rId1521" Type="http://schemas.openxmlformats.org/officeDocument/2006/relationships/hyperlink" Target="http://portal.mtc.gob.pe/alerta/Documentos_visor/mapas/M23.03.394.pdf" TargetMode="External"/><Relationship Id="rId1759" Type="http://schemas.openxmlformats.org/officeDocument/2006/relationships/hyperlink" Target="http://portal.mtc.gob.pe/alerta/Documentos_visor/mapas/M23.03.394.pdf" TargetMode="External"/><Relationship Id="rId1966" Type="http://schemas.openxmlformats.org/officeDocument/2006/relationships/hyperlink" Target="http://portal.mtc.gob.pe/alerta/Documentos_visor/mapas/M23.03.394.pdf" TargetMode="External"/><Relationship Id="rId1619" Type="http://schemas.openxmlformats.org/officeDocument/2006/relationships/hyperlink" Target="http://portal.mtc.gob.pe/alerta/Documentos_visor/mapas/M23.03.394.pdf" TargetMode="External"/><Relationship Id="rId1826" Type="http://schemas.openxmlformats.org/officeDocument/2006/relationships/hyperlink" Target="http://portal.mtc.gob.pe/alerta/Documentos_visor/mapas/M23.03.394.pdf" TargetMode="External"/><Relationship Id="rId20" Type="http://schemas.openxmlformats.org/officeDocument/2006/relationships/hyperlink" Target="http://portal.mtc.gob.pe/alerta/Documentos_visor/mapas/M23.01.280.pdf" TargetMode="External"/><Relationship Id="rId2088" Type="http://schemas.openxmlformats.org/officeDocument/2006/relationships/hyperlink" Target="http://portal.mtc.gob.pe/alerta/Documentos_visor/mapas/M23.03.394.pdf" TargetMode="External"/><Relationship Id="rId2295" Type="http://schemas.openxmlformats.org/officeDocument/2006/relationships/hyperlink" Target="http://portal.mtc.gob.pe/alerta/Documentos_visor/mapas/M23.03.394.pdf" TargetMode="External"/><Relationship Id="rId267" Type="http://schemas.openxmlformats.org/officeDocument/2006/relationships/hyperlink" Target="http://portal.mtc.gob.pe/alerta/Documentos_visor/mapas/M23.03.346.pdf" TargetMode="External"/><Relationship Id="rId474" Type="http://schemas.openxmlformats.org/officeDocument/2006/relationships/hyperlink" Target="http://portal.mtc.gob.pe/alerta/Documentos_visor/mapas/M23.03.346.pdf" TargetMode="External"/><Relationship Id="rId2155" Type="http://schemas.openxmlformats.org/officeDocument/2006/relationships/hyperlink" Target="http://portal.mtc.gob.pe/alerta/Documentos_visor/mapas/M23.03.394.pdf" TargetMode="External"/><Relationship Id="rId127" Type="http://schemas.openxmlformats.org/officeDocument/2006/relationships/hyperlink" Target="http://portal.mtc.gob.pe/alerta/Documentos_visor/mapas/M23.03.105.pdf" TargetMode="External"/><Relationship Id="rId681" Type="http://schemas.openxmlformats.org/officeDocument/2006/relationships/hyperlink" Target="http://portal.mtc.gob.pe/alerta/Documentos_visor/mapas/M23.03.346.pdf" TargetMode="External"/><Relationship Id="rId779" Type="http://schemas.openxmlformats.org/officeDocument/2006/relationships/hyperlink" Target="http://portal.mtc.gob.pe/alerta/Documentos_visor/mapas/M23.03.346.pdf" TargetMode="External"/><Relationship Id="rId986" Type="http://schemas.openxmlformats.org/officeDocument/2006/relationships/hyperlink" Target="http://portal.mtc.gob.pe/alerta/Documentos_visor/mapas/M23.03.346.pdf" TargetMode="External"/><Relationship Id="rId2362" Type="http://schemas.openxmlformats.org/officeDocument/2006/relationships/hyperlink" Target="http://portal.mtc.gob.pe/alerta/Documentos_visor/mapas/M23.03.394.pdf" TargetMode="External"/><Relationship Id="rId2667" Type="http://schemas.openxmlformats.org/officeDocument/2006/relationships/hyperlink" Target="http://portal.mtc.gob.pe/alerta/Documentos_visor/mapas/M23.03.394.pdf" TargetMode="External"/><Relationship Id="rId334" Type="http://schemas.openxmlformats.org/officeDocument/2006/relationships/hyperlink" Target="http://portal.mtc.gob.pe/alerta/Documentos_visor/mapas/M23.03.346.pdf" TargetMode="External"/><Relationship Id="rId541" Type="http://schemas.openxmlformats.org/officeDocument/2006/relationships/hyperlink" Target="http://portal.mtc.gob.pe/alerta/Documentos_visor/mapas/M23.03.346.pdf" TargetMode="External"/><Relationship Id="rId639" Type="http://schemas.openxmlformats.org/officeDocument/2006/relationships/hyperlink" Target="http://portal.mtc.gob.pe/alerta/Documentos_visor/mapas/M23.03.346.pdf" TargetMode="External"/><Relationship Id="rId1171" Type="http://schemas.openxmlformats.org/officeDocument/2006/relationships/hyperlink" Target="http://portal.mtc.gob.pe/alerta/Documentos_visor/mapas/M23.03.346.pdf" TargetMode="External"/><Relationship Id="rId1269" Type="http://schemas.openxmlformats.org/officeDocument/2006/relationships/hyperlink" Target="http://portal.mtc.gob.pe/alerta/Documentos_visor/mapas/M23.03.346.pdf" TargetMode="External"/><Relationship Id="rId1476" Type="http://schemas.openxmlformats.org/officeDocument/2006/relationships/hyperlink" Target="http://portal.mtc.gob.pe/alerta/Documentos_visor/mapas/M23.03.371.pdf" TargetMode="External"/><Relationship Id="rId2015" Type="http://schemas.openxmlformats.org/officeDocument/2006/relationships/hyperlink" Target="http://portal.mtc.gob.pe/alerta/Documentos_visor/mapas/M23.03.394.pdf" TargetMode="External"/><Relationship Id="rId2222" Type="http://schemas.openxmlformats.org/officeDocument/2006/relationships/hyperlink" Target="http://portal.mtc.gob.pe/alerta/Documentos_visor/mapas/M23.03.394.pdf" TargetMode="External"/><Relationship Id="rId401" Type="http://schemas.openxmlformats.org/officeDocument/2006/relationships/hyperlink" Target="http://portal.mtc.gob.pe/alerta/Documentos_visor/mapas/M23.03.346.pdf" TargetMode="External"/><Relationship Id="rId846" Type="http://schemas.openxmlformats.org/officeDocument/2006/relationships/hyperlink" Target="http://portal.mtc.gob.pe/alerta/Documentos_visor/mapas/M23.03.346.pdf" TargetMode="External"/><Relationship Id="rId1031" Type="http://schemas.openxmlformats.org/officeDocument/2006/relationships/hyperlink" Target="http://portal.mtc.gob.pe/alerta/Documentos_visor/mapas/M23.03.346.pdf" TargetMode="External"/><Relationship Id="rId1129" Type="http://schemas.openxmlformats.org/officeDocument/2006/relationships/hyperlink" Target="http://portal.mtc.gob.pe/alerta/Documentos_visor/mapas/M23.03.346.pdf" TargetMode="External"/><Relationship Id="rId1683" Type="http://schemas.openxmlformats.org/officeDocument/2006/relationships/hyperlink" Target="http://portal.mtc.gob.pe/alerta/Documentos_visor/mapas/M23.03.394.pdf" TargetMode="External"/><Relationship Id="rId1890" Type="http://schemas.openxmlformats.org/officeDocument/2006/relationships/hyperlink" Target="http://portal.mtc.gob.pe/alerta/Documentos_visor/mapas/M23.03.394.pdf" TargetMode="External"/><Relationship Id="rId1988" Type="http://schemas.openxmlformats.org/officeDocument/2006/relationships/hyperlink" Target="http://portal.mtc.gob.pe/alerta/Documentos_visor/mapas/M23.03.394.pdf" TargetMode="External"/><Relationship Id="rId2527" Type="http://schemas.openxmlformats.org/officeDocument/2006/relationships/hyperlink" Target="http://portal.mtc.gob.pe/alerta/Documentos_visor/mapas/M23.03.394.pdf" TargetMode="External"/><Relationship Id="rId2734" Type="http://schemas.openxmlformats.org/officeDocument/2006/relationships/hyperlink" Target="http://portal.mtc.gob.pe/alerta/Documentos_visor/mapas/M23.03.394.pdf" TargetMode="External"/><Relationship Id="rId706" Type="http://schemas.openxmlformats.org/officeDocument/2006/relationships/hyperlink" Target="http://portal.mtc.gob.pe/alerta/Documentos_visor/mapas/M23.03.346.pdf" TargetMode="External"/><Relationship Id="rId913" Type="http://schemas.openxmlformats.org/officeDocument/2006/relationships/hyperlink" Target="http://portal.mtc.gob.pe/alerta/Documentos_visor/mapas/M23.03.346.pdf" TargetMode="External"/><Relationship Id="rId1336" Type="http://schemas.openxmlformats.org/officeDocument/2006/relationships/hyperlink" Target="http://portal.mtc.gob.pe/alerta/Documentos_visor/mapas/M23.03.346.pdf" TargetMode="External"/><Relationship Id="rId1543" Type="http://schemas.openxmlformats.org/officeDocument/2006/relationships/hyperlink" Target="http://portal.mtc.gob.pe/alerta/Documentos_visor/mapas/M23.03.394.pdf" TargetMode="External"/><Relationship Id="rId1750" Type="http://schemas.openxmlformats.org/officeDocument/2006/relationships/hyperlink" Target="http://portal.mtc.gob.pe/alerta/Documentos_visor/mapas/M23.03.394.pdf" TargetMode="External"/><Relationship Id="rId42" Type="http://schemas.openxmlformats.org/officeDocument/2006/relationships/hyperlink" Target="http://portal.mtc.gob.pe/alerta/Documentos_visor/fotos/M23.02.131.pdf" TargetMode="External"/><Relationship Id="rId1403" Type="http://schemas.openxmlformats.org/officeDocument/2006/relationships/hyperlink" Target="http://portal.mtc.gob.pe/alerta/Documentos_visor/mapas/M23.03.346.pdf" TargetMode="External"/><Relationship Id="rId1610" Type="http://schemas.openxmlformats.org/officeDocument/2006/relationships/hyperlink" Target="http://portal.mtc.gob.pe/alerta/Documentos_visor/mapas/M23.03.394.pdf" TargetMode="External"/><Relationship Id="rId1848" Type="http://schemas.openxmlformats.org/officeDocument/2006/relationships/hyperlink" Target="http://portal.mtc.gob.pe/alerta/Documentos_visor/mapas/M23.03.394.pdf" TargetMode="External"/><Relationship Id="rId191" Type="http://schemas.openxmlformats.org/officeDocument/2006/relationships/hyperlink" Target="http://portal.mtc.gob.pe/alerta/Documentos_visor/mapas/M23.03.346.pdf" TargetMode="External"/><Relationship Id="rId1708" Type="http://schemas.openxmlformats.org/officeDocument/2006/relationships/hyperlink" Target="http://portal.mtc.gob.pe/alerta/Documentos_visor/mapas/M23.03.394.pdf" TargetMode="External"/><Relationship Id="rId1915" Type="http://schemas.openxmlformats.org/officeDocument/2006/relationships/hyperlink" Target="http://portal.mtc.gob.pe/alerta/Documentos_visor/mapas/M23.03.394.pdf" TargetMode="External"/><Relationship Id="rId289" Type="http://schemas.openxmlformats.org/officeDocument/2006/relationships/hyperlink" Target="http://portal.mtc.gob.pe/alerta/Documentos_visor/mapas/M23.03.346.pdf" TargetMode="External"/><Relationship Id="rId496" Type="http://schemas.openxmlformats.org/officeDocument/2006/relationships/hyperlink" Target="http://portal.mtc.gob.pe/alerta/Documentos_visor/mapas/M23.03.346.pdf" TargetMode="External"/><Relationship Id="rId2177" Type="http://schemas.openxmlformats.org/officeDocument/2006/relationships/hyperlink" Target="http://portal.mtc.gob.pe/alerta/Documentos_visor/mapas/M23.03.394.pdf" TargetMode="External"/><Relationship Id="rId2384" Type="http://schemas.openxmlformats.org/officeDocument/2006/relationships/hyperlink" Target="http://portal.mtc.gob.pe/alerta/Documentos_visor/mapas/M23.03.394.pdf" TargetMode="External"/><Relationship Id="rId2591" Type="http://schemas.openxmlformats.org/officeDocument/2006/relationships/hyperlink" Target="http://portal.mtc.gob.pe/alerta/Documentos_visor/mapas/M23.03.394.pdf" TargetMode="External"/><Relationship Id="rId149" Type="http://schemas.openxmlformats.org/officeDocument/2006/relationships/hyperlink" Target="http://portal.mtc.gob.pe/alerta/Documentos_visor/mapas/M19.03.205.pdf" TargetMode="External"/><Relationship Id="rId356" Type="http://schemas.openxmlformats.org/officeDocument/2006/relationships/hyperlink" Target="http://portal.mtc.gob.pe/alerta/Documentos_visor/mapas/M23.03.346.pdf" TargetMode="External"/><Relationship Id="rId563" Type="http://schemas.openxmlformats.org/officeDocument/2006/relationships/hyperlink" Target="http://portal.mtc.gob.pe/alerta/Documentos_visor/mapas/M23.03.346.pdf" TargetMode="External"/><Relationship Id="rId770" Type="http://schemas.openxmlformats.org/officeDocument/2006/relationships/hyperlink" Target="http://portal.mtc.gob.pe/alerta/Documentos_visor/mapas/M23.03.346.pdf" TargetMode="External"/><Relationship Id="rId1193" Type="http://schemas.openxmlformats.org/officeDocument/2006/relationships/hyperlink" Target="http://portal.mtc.gob.pe/alerta/Documentos_visor/mapas/M23.03.346.pdf" TargetMode="External"/><Relationship Id="rId2037" Type="http://schemas.openxmlformats.org/officeDocument/2006/relationships/hyperlink" Target="http://portal.mtc.gob.pe/alerta/Documentos_visor/mapas/M23.03.394.pdf" TargetMode="External"/><Relationship Id="rId2244" Type="http://schemas.openxmlformats.org/officeDocument/2006/relationships/hyperlink" Target="http://portal.mtc.gob.pe/alerta/Documentos_visor/mapas/M23.03.394.pdf" TargetMode="External"/><Relationship Id="rId2451" Type="http://schemas.openxmlformats.org/officeDocument/2006/relationships/hyperlink" Target="http://portal.mtc.gob.pe/alerta/Documentos_visor/mapas/M23.03.394.pdf" TargetMode="External"/><Relationship Id="rId2689" Type="http://schemas.openxmlformats.org/officeDocument/2006/relationships/hyperlink" Target="http://portal.mtc.gob.pe/alerta/Documentos_visor/mapas/M23.03.394.pdf" TargetMode="External"/><Relationship Id="rId216" Type="http://schemas.openxmlformats.org/officeDocument/2006/relationships/hyperlink" Target="http://portal.mtc.gob.pe/alerta/Documentos_visor/mapas/M23.03.346.pdf" TargetMode="External"/><Relationship Id="rId423" Type="http://schemas.openxmlformats.org/officeDocument/2006/relationships/hyperlink" Target="http://portal.mtc.gob.pe/alerta/Documentos_visor/mapas/M23.03.346.pdf" TargetMode="External"/><Relationship Id="rId868" Type="http://schemas.openxmlformats.org/officeDocument/2006/relationships/hyperlink" Target="http://portal.mtc.gob.pe/alerta/Documentos_visor/mapas/M23.03.346.pdf" TargetMode="External"/><Relationship Id="rId1053" Type="http://schemas.openxmlformats.org/officeDocument/2006/relationships/hyperlink" Target="http://portal.mtc.gob.pe/alerta/Documentos_visor/mapas/M23.03.346.pdf" TargetMode="External"/><Relationship Id="rId1260" Type="http://schemas.openxmlformats.org/officeDocument/2006/relationships/hyperlink" Target="http://portal.mtc.gob.pe/alerta/Documentos_visor/mapas/M23.03.346.pdf" TargetMode="External"/><Relationship Id="rId1498" Type="http://schemas.openxmlformats.org/officeDocument/2006/relationships/hyperlink" Target="http://portal.mtc.gob.pe/alerta/Documentos_visor/mapas/M23.03.384.pdf" TargetMode="External"/><Relationship Id="rId2104" Type="http://schemas.openxmlformats.org/officeDocument/2006/relationships/hyperlink" Target="http://portal.mtc.gob.pe/alerta/Documentos_visor/mapas/M23.03.394.pdf" TargetMode="External"/><Relationship Id="rId2549" Type="http://schemas.openxmlformats.org/officeDocument/2006/relationships/hyperlink" Target="http://portal.mtc.gob.pe/alerta/Documentos_visor/mapas/M23.03.394.pdf" TargetMode="External"/><Relationship Id="rId2756" Type="http://schemas.openxmlformats.org/officeDocument/2006/relationships/hyperlink" Target="http://portal.mtc.gob.pe/alerta/Documentos_visor/mapas/M23.03.394.pdf" TargetMode="External"/><Relationship Id="rId630" Type="http://schemas.openxmlformats.org/officeDocument/2006/relationships/hyperlink" Target="http://portal.mtc.gob.pe/alerta/Documentos_visor/mapas/M23.03.346.pdf" TargetMode="External"/><Relationship Id="rId728" Type="http://schemas.openxmlformats.org/officeDocument/2006/relationships/hyperlink" Target="http://portal.mtc.gob.pe/alerta/Documentos_visor/mapas/M23.03.346.pdf" TargetMode="External"/><Relationship Id="rId935" Type="http://schemas.openxmlformats.org/officeDocument/2006/relationships/hyperlink" Target="http://portal.mtc.gob.pe/alerta/Documentos_visor/mapas/M23.03.346.pdf" TargetMode="External"/><Relationship Id="rId1358" Type="http://schemas.openxmlformats.org/officeDocument/2006/relationships/hyperlink" Target="http://portal.mtc.gob.pe/alerta/Documentos_visor/mapas/M23.03.346.pdf" TargetMode="External"/><Relationship Id="rId1565" Type="http://schemas.openxmlformats.org/officeDocument/2006/relationships/hyperlink" Target="http://portal.mtc.gob.pe/alerta/Documentos_visor/mapas/M23.03.394.pdf" TargetMode="External"/><Relationship Id="rId1772" Type="http://schemas.openxmlformats.org/officeDocument/2006/relationships/hyperlink" Target="http://portal.mtc.gob.pe/alerta/Documentos_visor/mapas/M23.03.394.pdf" TargetMode="External"/><Relationship Id="rId2311" Type="http://schemas.openxmlformats.org/officeDocument/2006/relationships/hyperlink" Target="http://portal.mtc.gob.pe/alerta/Documentos_visor/mapas/M23.03.394.pdf" TargetMode="External"/><Relationship Id="rId2409" Type="http://schemas.openxmlformats.org/officeDocument/2006/relationships/hyperlink" Target="http://portal.mtc.gob.pe/alerta/Documentos_visor/mapas/M23.03.394.pdf" TargetMode="External"/><Relationship Id="rId2616" Type="http://schemas.openxmlformats.org/officeDocument/2006/relationships/hyperlink" Target="http://portal.mtc.gob.pe/alerta/Documentos_visor/mapas/M23.03.394.pdf" TargetMode="External"/><Relationship Id="rId64" Type="http://schemas.openxmlformats.org/officeDocument/2006/relationships/hyperlink" Target="http://portal.mtc.gob.pe/alerta/Documentos_visor/fotos/M23.03.103.pdf" TargetMode="External"/><Relationship Id="rId1120" Type="http://schemas.openxmlformats.org/officeDocument/2006/relationships/hyperlink" Target="http://portal.mtc.gob.pe/alerta/Documentos_visor/mapas/M23.03.346.pdf" TargetMode="External"/><Relationship Id="rId1218" Type="http://schemas.openxmlformats.org/officeDocument/2006/relationships/hyperlink" Target="http://portal.mtc.gob.pe/alerta/Documentos_visor/mapas/M23.03.346.pdf" TargetMode="External"/><Relationship Id="rId1425" Type="http://schemas.openxmlformats.org/officeDocument/2006/relationships/hyperlink" Target="http://portal.mtc.gob.pe/alerta/Documentos_visor/mapas/M23.03.346.pdf" TargetMode="External"/><Relationship Id="rId1632" Type="http://schemas.openxmlformats.org/officeDocument/2006/relationships/hyperlink" Target="http://portal.mtc.gob.pe/alerta/Documentos_visor/mapas/M23.03.394.pdf" TargetMode="External"/><Relationship Id="rId1937" Type="http://schemas.openxmlformats.org/officeDocument/2006/relationships/hyperlink" Target="http://portal.mtc.gob.pe/alerta/Documentos_visor/mapas/M23.03.394.pdf" TargetMode="External"/><Relationship Id="rId2199" Type="http://schemas.openxmlformats.org/officeDocument/2006/relationships/hyperlink" Target="http://portal.mtc.gob.pe/alerta/Documentos_visor/mapas/M23.03.394.pdf" TargetMode="External"/><Relationship Id="rId280" Type="http://schemas.openxmlformats.org/officeDocument/2006/relationships/hyperlink" Target="http://portal.mtc.gob.pe/alerta/Documentos_visor/mapas/M23.03.346.pdf" TargetMode="External"/><Relationship Id="rId140" Type="http://schemas.openxmlformats.org/officeDocument/2006/relationships/hyperlink" Target="http://portal.mtc.gob.pe/alerta/Documentos_visor/mapas/M23.02.165.pdf" TargetMode="External"/><Relationship Id="rId378" Type="http://schemas.openxmlformats.org/officeDocument/2006/relationships/hyperlink" Target="http://portal.mtc.gob.pe/alerta/Documentos_visor/mapas/M23.03.346.pdf" TargetMode="External"/><Relationship Id="rId585" Type="http://schemas.openxmlformats.org/officeDocument/2006/relationships/hyperlink" Target="http://portal.mtc.gob.pe/alerta/Documentos_visor/mapas/M23.03.346.pdf" TargetMode="External"/><Relationship Id="rId792" Type="http://schemas.openxmlformats.org/officeDocument/2006/relationships/hyperlink" Target="http://portal.mtc.gob.pe/alerta/Documentos_visor/mapas/M23.03.346.pdf" TargetMode="External"/><Relationship Id="rId2059" Type="http://schemas.openxmlformats.org/officeDocument/2006/relationships/hyperlink" Target="http://portal.mtc.gob.pe/alerta/Documentos_visor/mapas/M23.03.394.pdf" TargetMode="External"/><Relationship Id="rId2266" Type="http://schemas.openxmlformats.org/officeDocument/2006/relationships/hyperlink" Target="http://portal.mtc.gob.pe/alerta/Documentos_visor/mapas/M23.03.394.pdf" TargetMode="External"/><Relationship Id="rId2473" Type="http://schemas.openxmlformats.org/officeDocument/2006/relationships/hyperlink" Target="http://portal.mtc.gob.pe/alerta/Documentos_visor/mapas/M23.03.394.pdf" TargetMode="External"/><Relationship Id="rId2680" Type="http://schemas.openxmlformats.org/officeDocument/2006/relationships/hyperlink" Target="http://portal.mtc.gob.pe/alerta/Documentos_visor/mapas/M23.03.394.pdf" TargetMode="External"/><Relationship Id="rId6" Type="http://schemas.openxmlformats.org/officeDocument/2006/relationships/hyperlink" Target="http://portal.mtc.gob.pe/alerta/Documentos_visor/mapas/M23.01.272.pdf" TargetMode="External"/><Relationship Id="rId238" Type="http://schemas.openxmlformats.org/officeDocument/2006/relationships/hyperlink" Target="http://portal.mtc.gob.pe/alerta/Documentos_visor/mapas/M23.03.346.pdf" TargetMode="External"/><Relationship Id="rId445" Type="http://schemas.openxmlformats.org/officeDocument/2006/relationships/hyperlink" Target="http://portal.mtc.gob.pe/alerta/Documentos_visor/mapas/M23.03.346.pdf" TargetMode="External"/><Relationship Id="rId652" Type="http://schemas.openxmlformats.org/officeDocument/2006/relationships/hyperlink" Target="http://portal.mtc.gob.pe/alerta/Documentos_visor/mapas/M23.03.346.pdf" TargetMode="External"/><Relationship Id="rId1075" Type="http://schemas.openxmlformats.org/officeDocument/2006/relationships/hyperlink" Target="http://portal.mtc.gob.pe/alerta/Documentos_visor/mapas/M23.03.346.pdf" TargetMode="External"/><Relationship Id="rId1282" Type="http://schemas.openxmlformats.org/officeDocument/2006/relationships/hyperlink" Target="http://portal.mtc.gob.pe/alerta/Documentos_visor/mapas/M23.03.346.pdf" TargetMode="External"/><Relationship Id="rId2126" Type="http://schemas.openxmlformats.org/officeDocument/2006/relationships/hyperlink" Target="http://portal.mtc.gob.pe/alerta/Documentos_visor/mapas/M23.03.394.pdf" TargetMode="External"/><Relationship Id="rId2333" Type="http://schemas.openxmlformats.org/officeDocument/2006/relationships/hyperlink" Target="http://portal.mtc.gob.pe/alerta/Documentos_visor/mapas/M23.03.394.pdf" TargetMode="External"/><Relationship Id="rId2540" Type="http://schemas.openxmlformats.org/officeDocument/2006/relationships/hyperlink" Target="http://portal.mtc.gob.pe/alerta/Documentos_visor/mapas/M23.03.394.pdf" TargetMode="External"/><Relationship Id="rId305" Type="http://schemas.openxmlformats.org/officeDocument/2006/relationships/hyperlink" Target="http://portal.mtc.gob.pe/alerta/Documentos_visor/mapas/M23.03.346.pdf" TargetMode="External"/><Relationship Id="rId512" Type="http://schemas.openxmlformats.org/officeDocument/2006/relationships/hyperlink" Target="http://portal.mtc.gob.pe/alerta/Documentos_visor/mapas/M23.03.346.pdf" TargetMode="External"/><Relationship Id="rId957" Type="http://schemas.openxmlformats.org/officeDocument/2006/relationships/hyperlink" Target="http://portal.mtc.gob.pe/alerta/Documentos_visor/mapas/M23.03.346.pdf" TargetMode="External"/><Relationship Id="rId1142" Type="http://schemas.openxmlformats.org/officeDocument/2006/relationships/hyperlink" Target="http://portal.mtc.gob.pe/alerta/Documentos_visor/mapas/M23.03.346.pdf" TargetMode="External"/><Relationship Id="rId1587" Type="http://schemas.openxmlformats.org/officeDocument/2006/relationships/hyperlink" Target="http://portal.mtc.gob.pe/alerta/Documentos_visor/mapas/M23.03.394.pdf" TargetMode="External"/><Relationship Id="rId1794" Type="http://schemas.openxmlformats.org/officeDocument/2006/relationships/hyperlink" Target="http://portal.mtc.gob.pe/alerta/Documentos_visor/mapas/M23.03.394.pdf" TargetMode="External"/><Relationship Id="rId2400" Type="http://schemas.openxmlformats.org/officeDocument/2006/relationships/hyperlink" Target="http://portal.mtc.gob.pe/alerta/Documentos_visor/mapas/M23.03.394.pdf" TargetMode="External"/><Relationship Id="rId2638" Type="http://schemas.openxmlformats.org/officeDocument/2006/relationships/hyperlink" Target="http://portal.mtc.gob.pe/alerta/Documentos_visor/mapas/M23.03.394.pdf" TargetMode="External"/><Relationship Id="rId86" Type="http://schemas.openxmlformats.org/officeDocument/2006/relationships/hyperlink" Target="http://portal.mtc.gob.pe/alerta/Documentos_visor/mapas/M23.03.239.pdf" TargetMode="External"/><Relationship Id="rId817" Type="http://schemas.openxmlformats.org/officeDocument/2006/relationships/hyperlink" Target="http://portal.mtc.gob.pe/alerta/Documentos_visor/mapas/M23.03.346.pdf" TargetMode="External"/><Relationship Id="rId1002" Type="http://schemas.openxmlformats.org/officeDocument/2006/relationships/hyperlink" Target="http://portal.mtc.gob.pe/alerta/Documentos_visor/mapas/M23.03.346.pdf" TargetMode="External"/><Relationship Id="rId1447" Type="http://schemas.openxmlformats.org/officeDocument/2006/relationships/hyperlink" Target="http://portal.mtc.gob.pe/alerta/Documentos_visor/mapas/M23.01.116.pdf" TargetMode="External"/><Relationship Id="rId1654" Type="http://schemas.openxmlformats.org/officeDocument/2006/relationships/hyperlink" Target="http://portal.mtc.gob.pe/alerta/Documentos_visor/mapas/M23.03.394.pdf" TargetMode="External"/><Relationship Id="rId1861" Type="http://schemas.openxmlformats.org/officeDocument/2006/relationships/hyperlink" Target="http://portal.mtc.gob.pe/alerta/Documentos_visor/mapas/M23.03.394.pdf" TargetMode="External"/><Relationship Id="rId2705" Type="http://schemas.openxmlformats.org/officeDocument/2006/relationships/hyperlink" Target="http://portal.mtc.gob.pe/alerta/Documentos_visor/mapas/M23.03.394.pdf" TargetMode="External"/><Relationship Id="rId1307" Type="http://schemas.openxmlformats.org/officeDocument/2006/relationships/hyperlink" Target="http://portal.mtc.gob.pe/alerta/Documentos_visor/mapas/M23.03.346.pdf" TargetMode="External"/><Relationship Id="rId1514" Type="http://schemas.openxmlformats.org/officeDocument/2006/relationships/hyperlink" Target="http://portal.mtc.gob.pe/alerta/Documentos_visor/mapas/M23.03.394.pdf" TargetMode="External"/><Relationship Id="rId1721" Type="http://schemas.openxmlformats.org/officeDocument/2006/relationships/hyperlink" Target="http://portal.mtc.gob.pe/alerta/Documentos_visor/mapas/M23.03.394.pdf" TargetMode="External"/><Relationship Id="rId1959" Type="http://schemas.openxmlformats.org/officeDocument/2006/relationships/hyperlink" Target="http://portal.mtc.gob.pe/alerta/Documentos_visor/mapas/M23.03.394.pdf" TargetMode="External"/><Relationship Id="rId13" Type="http://schemas.openxmlformats.org/officeDocument/2006/relationships/hyperlink" Target="http://portal.mtc.gob.pe/alerta/Documentos_visor/mapas/M23.01.287.pdf" TargetMode="External"/><Relationship Id="rId1819" Type="http://schemas.openxmlformats.org/officeDocument/2006/relationships/hyperlink" Target="http://portal.mtc.gob.pe/alerta/Documentos_visor/mapas/M23.03.394.pdf" TargetMode="External"/><Relationship Id="rId2190" Type="http://schemas.openxmlformats.org/officeDocument/2006/relationships/hyperlink" Target="http://portal.mtc.gob.pe/alerta/Documentos_visor/mapas/M23.03.394.pdf" TargetMode="External"/><Relationship Id="rId2288" Type="http://schemas.openxmlformats.org/officeDocument/2006/relationships/hyperlink" Target="http://portal.mtc.gob.pe/alerta/Documentos_visor/mapas/M23.03.394.pdf" TargetMode="External"/><Relationship Id="rId2495" Type="http://schemas.openxmlformats.org/officeDocument/2006/relationships/hyperlink" Target="http://portal.mtc.gob.pe/alerta/Documentos_visor/mapas/M23.03.394.pdf" TargetMode="External"/><Relationship Id="rId162" Type="http://schemas.openxmlformats.org/officeDocument/2006/relationships/hyperlink" Target="http://portal.mtc.gob.pe/alerta/Documentos_visor/mapas/M23.03.316.pdf" TargetMode="External"/><Relationship Id="rId467" Type="http://schemas.openxmlformats.org/officeDocument/2006/relationships/hyperlink" Target="http://portal.mtc.gob.pe/alerta/Documentos_visor/mapas/M23.03.346.pdf" TargetMode="External"/><Relationship Id="rId1097" Type="http://schemas.openxmlformats.org/officeDocument/2006/relationships/hyperlink" Target="http://portal.mtc.gob.pe/alerta/Documentos_visor/mapas/M23.03.346.pdf" TargetMode="External"/><Relationship Id="rId2050" Type="http://schemas.openxmlformats.org/officeDocument/2006/relationships/hyperlink" Target="http://portal.mtc.gob.pe/alerta/Documentos_visor/mapas/M23.03.394.pdf" TargetMode="External"/><Relationship Id="rId2148" Type="http://schemas.openxmlformats.org/officeDocument/2006/relationships/hyperlink" Target="http://portal.mtc.gob.pe/alerta/Documentos_visor/mapas/M23.03.394.pdf" TargetMode="External"/><Relationship Id="rId674" Type="http://schemas.openxmlformats.org/officeDocument/2006/relationships/hyperlink" Target="http://portal.mtc.gob.pe/alerta/Documentos_visor/mapas/M23.03.346.pdf" TargetMode="External"/><Relationship Id="rId881" Type="http://schemas.openxmlformats.org/officeDocument/2006/relationships/hyperlink" Target="http://portal.mtc.gob.pe/alerta/Documentos_visor/mapas/M23.03.346.pdf" TargetMode="External"/><Relationship Id="rId979" Type="http://schemas.openxmlformats.org/officeDocument/2006/relationships/hyperlink" Target="http://portal.mtc.gob.pe/alerta/Documentos_visor/mapas/M23.03.346.pdf" TargetMode="External"/><Relationship Id="rId2355" Type="http://schemas.openxmlformats.org/officeDocument/2006/relationships/hyperlink" Target="http://portal.mtc.gob.pe/alerta/Documentos_visor/mapas/M23.03.394.pdf" TargetMode="External"/><Relationship Id="rId2562" Type="http://schemas.openxmlformats.org/officeDocument/2006/relationships/hyperlink" Target="http://portal.mtc.gob.pe/alerta/Documentos_visor/mapas/M23.03.394.pdf" TargetMode="External"/><Relationship Id="rId327" Type="http://schemas.openxmlformats.org/officeDocument/2006/relationships/hyperlink" Target="http://portal.mtc.gob.pe/alerta/Documentos_visor/mapas/M23.03.346.pdf" TargetMode="External"/><Relationship Id="rId534" Type="http://schemas.openxmlformats.org/officeDocument/2006/relationships/hyperlink" Target="http://portal.mtc.gob.pe/alerta/Documentos_visor/mapas/M23.03.346.pdf" TargetMode="External"/><Relationship Id="rId741" Type="http://schemas.openxmlformats.org/officeDocument/2006/relationships/hyperlink" Target="http://portal.mtc.gob.pe/alerta/Documentos_visor/mapas/M23.03.346.pdf" TargetMode="External"/><Relationship Id="rId839" Type="http://schemas.openxmlformats.org/officeDocument/2006/relationships/hyperlink" Target="http://portal.mtc.gob.pe/alerta/Documentos_visor/mapas/M23.03.346.pdf" TargetMode="External"/><Relationship Id="rId1164" Type="http://schemas.openxmlformats.org/officeDocument/2006/relationships/hyperlink" Target="http://portal.mtc.gob.pe/alerta/Documentos_visor/mapas/M23.03.346.pdf" TargetMode="External"/><Relationship Id="rId1371" Type="http://schemas.openxmlformats.org/officeDocument/2006/relationships/hyperlink" Target="http://portal.mtc.gob.pe/alerta/Documentos_visor/mapas/M23.03.346.pdf" TargetMode="External"/><Relationship Id="rId1469" Type="http://schemas.openxmlformats.org/officeDocument/2006/relationships/hyperlink" Target="http://portal.mtc.gob.pe/alerta/Documentos_visor/mapas/M23.03.367.pdf" TargetMode="External"/><Relationship Id="rId2008" Type="http://schemas.openxmlformats.org/officeDocument/2006/relationships/hyperlink" Target="http://portal.mtc.gob.pe/alerta/Documentos_visor/mapas/M23.03.394.pdf" TargetMode="External"/><Relationship Id="rId2215" Type="http://schemas.openxmlformats.org/officeDocument/2006/relationships/hyperlink" Target="http://portal.mtc.gob.pe/alerta/Documentos_visor/mapas/M23.03.394.pdf" TargetMode="External"/><Relationship Id="rId2422" Type="http://schemas.openxmlformats.org/officeDocument/2006/relationships/hyperlink" Target="http://portal.mtc.gob.pe/alerta/Documentos_visor/mapas/M23.03.394.pdf" TargetMode="External"/><Relationship Id="rId601" Type="http://schemas.openxmlformats.org/officeDocument/2006/relationships/hyperlink" Target="http://portal.mtc.gob.pe/alerta/Documentos_visor/mapas/M23.03.346.pdf" TargetMode="External"/><Relationship Id="rId1024" Type="http://schemas.openxmlformats.org/officeDocument/2006/relationships/hyperlink" Target="http://portal.mtc.gob.pe/alerta/Documentos_visor/mapas/M23.03.346.pdf" TargetMode="External"/><Relationship Id="rId1231" Type="http://schemas.openxmlformats.org/officeDocument/2006/relationships/hyperlink" Target="http://portal.mtc.gob.pe/alerta/Documentos_visor/mapas/M23.03.346.pdf" TargetMode="External"/><Relationship Id="rId1676" Type="http://schemas.openxmlformats.org/officeDocument/2006/relationships/hyperlink" Target="http://portal.mtc.gob.pe/alerta/Documentos_visor/mapas/M23.03.394.pdf" TargetMode="External"/><Relationship Id="rId1883" Type="http://schemas.openxmlformats.org/officeDocument/2006/relationships/hyperlink" Target="http://portal.mtc.gob.pe/alerta/Documentos_visor/mapas/M23.03.394.pdf" TargetMode="External"/><Relationship Id="rId2727" Type="http://schemas.openxmlformats.org/officeDocument/2006/relationships/hyperlink" Target="http://portal.mtc.gob.pe/alerta/Documentos_visor/mapas/M23.03.394.pdf" TargetMode="External"/><Relationship Id="rId906" Type="http://schemas.openxmlformats.org/officeDocument/2006/relationships/hyperlink" Target="http://portal.mtc.gob.pe/alerta/Documentos_visor/mapas/M23.03.346.pdf" TargetMode="External"/><Relationship Id="rId1329" Type="http://schemas.openxmlformats.org/officeDocument/2006/relationships/hyperlink" Target="http://portal.mtc.gob.pe/alerta/Documentos_visor/mapas/M23.03.346.pdf" TargetMode="External"/><Relationship Id="rId1536" Type="http://schemas.openxmlformats.org/officeDocument/2006/relationships/hyperlink" Target="http://portal.mtc.gob.pe/alerta/Documentos_visor/mapas/M23.03.394.pdf" TargetMode="External"/><Relationship Id="rId1743" Type="http://schemas.openxmlformats.org/officeDocument/2006/relationships/hyperlink" Target="http://portal.mtc.gob.pe/alerta/Documentos_visor/mapas/M23.03.394.pdf" TargetMode="External"/><Relationship Id="rId1950" Type="http://schemas.openxmlformats.org/officeDocument/2006/relationships/hyperlink" Target="http://portal.mtc.gob.pe/alerta/Documentos_visor/mapas/M23.03.394.pdf" TargetMode="External"/><Relationship Id="rId35" Type="http://schemas.openxmlformats.org/officeDocument/2006/relationships/hyperlink" Target="http://portal.mtc.gob.pe/alerta/Documentos_visor/fotos/M23.01.282.pdf" TargetMode="External"/><Relationship Id="rId1603" Type="http://schemas.openxmlformats.org/officeDocument/2006/relationships/hyperlink" Target="http://portal.mtc.gob.pe/alerta/Documentos_visor/mapas/M23.03.394.pdf" TargetMode="External"/><Relationship Id="rId1810" Type="http://schemas.openxmlformats.org/officeDocument/2006/relationships/hyperlink" Target="http://portal.mtc.gob.pe/alerta/Documentos_visor/mapas/M23.03.394.pdf" TargetMode="External"/><Relationship Id="rId184" Type="http://schemas.openxmlformats.org/officeDocument/2006/relationships/hyperlink" Target="http://portal.mtc.gob.pe/alerta/Documentos_visor/mapas/M23.03.89.pdf" TargetMode="External"/><Relationship Id="rId391" Type="http://schemas.openxmlformats.org/officeDocument/2006/relationships/hyperlink" Target="http://portal.mtc.gob.pe/alerta/Documentos_visor/mapas/M23.03.346.pdf" TargetMode="External"/><Relationship Id="rId1908" Type="http://schemas.openxmlformats.org/officeDocument/2006/relationships/hyperlink" Target="http://portal.mtc.gob.pe/alerta/Documentos_visor/mapas/M23.03.394.pdf" TargetMode="External"/><Relationship Id="rId2072" Type="http://schemas.openxmlformats.org/officeDocument/2006/relationships/hyperlink" Target="http://portal.mtc.gob.pe/alerta/Documentos_visor/mapas/M23.03.394.pdf" TargetMode="External"/><Relationship Id="rId251" Type="http://schemas.openxmlformats.org/officeDocument/2006/relationships/hyperlink" Target="http://portal.mtc.gob.pe/alerta/Documentos_visor/mapas/M23.03.346.pdf" TargetMode="External"/><Relationship Id="rId489" Type="http://schemas.openxmlformats.org/officeDocument/2006/relationships/hyperlink" Target="http://portal.mtc.gob.pe/alerta/Documentos_visor/mapas/M23.03.346.pdf" TargetMode="External"/><Relationship Id="rId696" Type="http://schemas.openxmlformats.org/officeDocument/2006/relationships/hyperlink" Target="http://portal.mtc.gob.pe/alerta/Documentos_visor/mapas/M23.03.346.pdf" TargetMode="External"/><Relationship Id="rId2377" Type="http://schemas.openxmlformats.org/officeDocument/2006/relationships/hyperlink" Target="http://portal.mtc.gob.pe/alerta/Documentos_visor/mapas/M23.03.394.pdf" TargetMode="External"/><Relationship Id="rId2584" Type="http://schemas.openxmlformats.org/officeDocument/2006/relationships/hyperlink" Target="http://portal.mtc.gob.pe/alerta/Documentos_visor/mapas/M23.03.394.pdf" TargetMode="External"/><Relationship Id="rId349" Type="http://schemas.openxmlformats.org/officeDocument/2006/relationships/hyperlink" Target="http://portal.mtc.gob.pe/alerta/Documentos_visor/mapas/M23.03.346.pdf" TargetMode="External"/><Relationship Id="rId556" Type="http://schemas.openxmlformats.org/officeDocument/2006/relationships/hyperlink" Target="http://portal.mtc.gob.pe/alerta/Documentos_visor/mapas/M23.03.346.pdf" TargetMode="External"/><Relationship Id="rId763" Type="http://schemas.openxmlformats.org/officeDocument/2006/relationships/hyperlink" Target="http://portal.mtc.gob.pe/alerta/Documentos_visor/mapas/M23.03.346.pdf" TargetMode="External"/><Relationship Id="rId1186" Type="http://schemas.openxmlformats.org/officeDocument/2006/relationships/hyperlink" Target="http://portal.mtc.gob.pe/alerta/Documentos_visor/mapas/M23.03.346.pdf" TargetMode="External"/><Relationship Id="rId1393" Type="http://schemas.openxmlformats.org/officeDocument/2006/relationships/hyperlink" Target="http://portal.mtc.gob.pe/alerta/Documentos_visor/mapas/M23.03.346.pdf" TargetMode="External"/><Relationship Id="rId2237" Type="http://schemas.openxmlformats.org/officeDocument/2006/relationships/hyperlink" Target="http://portal.mtc.gob.pe/alerta/Documentos_visor/mapas/M23.03.394.pdf" TargetMode="External"/><Relationship Id="rId2444" Type="http://schemas.openxmlformats.org/officeDocument/2006/relationships/hyperlink" Target="http://portal.mtc.gob.pe/alerta/Documentos_visor/mapas/M23.03.394.pdf" TargetMode="External"/><Relationship Id="rId111" Type="http://schemas.openxmlformats.org/officeDocument/2006/relationships/hyperlink" Target="http://portal.mtc.gob.pe/alerta/Documentos_visor/mapas/M23.03.211.pdf" TargetMode="External"/><Relationship Id="rId209" Type="http://schemas.openxmlformats.org/officeDocument/2006/relationships/hyperlink" Target="http://portal.mtc.gob.pe/alerta/Documentos_visor/mapas/M23.03.346.pdf" TargetMode="External"/><Relationship Id="rId416" Type="http://schemas.openxmlformats.org/officeDocument/2006/relationships/hyperlink" Target="http://portal.mtc.gob.pe/alerta/Documentos_visor/mapas/M23.03.346.pdf" TargetMode="External"/><Relationship Id="rId970" Type="http://schemas.openxmlformats.org/officeDocument/2006/relationships/hyperlink" Target="http://portal.mtc.gob.pe/alerta/Documentos_visor/mapas/M23.03.346.pdf" TargetMode="External"/><Relationship Id="rId1046" Type="http://schemas.openxmlformats.org/officeDocument/2006/relationships/hyperlink" Target="http://portal.mtc.gob.pe/alerta/Documentos_visor/mapas/M23.03.346.pdf" TargetMode="External"/><Relationship Id="rId1253" Type="http://schemas.openxmlformats.org/officeDocument/2006/relationships/hyperlink" Target="http://portal.mtc.gob.pe/alerta/Documentos_visor/mapas/M23.03.346.pdf" TargetMode="External"/><Relationship Id="rId1698" Type="http://schemas.openxmlformats.org/officeDocument/2006/relationships/hyperlink" Target="http://portal.mtc.gob.pe/alerta/Documentos_visor/mapas/M23.03.394.pdf" TargetMode="External"/><Relationship Id="rId2651" Type="http://schemas.openxmlformats.org/officeDocument/2006/relationships/hyperlink" Target="http://portal.mtc.gob.pe/alerta/Documentos_visor/mapas/M23.03.394.pdf" TargetMode="External"/><Relationship Id="rId2749" Type="http://schemas.openxmlformats.org/officeDocument/2006/relationships/hyperlink" Target="http://portal.mtc.gob.pe/alerta/Documentos_visor/mapas/M23.03.394.pdf" TargetMode="External"/><Relationship Id="rId623" Type="http://schemas.openxmlformats.org/officeDocument/2006/relationships/hyperlink" Target="http://portal.mtc.gob.pe/alerta/Documentos_visor/mapas/M23.03.346.pdf" TargetMode="External"/><Relationship Id="rId830" Type="http://schemas.openxmlformats.org/officeDocument/2006/relationships/hyperlink" Target="http://portal.mtc.gob.pe/alerta/Documentos_visor/mapas/M23.03.346.pdf" TargetMode="External"/><Relationship Id="rId928" Type="http://schemas.openxmlformats.org/officeDocument/2006/relationships/hyperlink" Target="http://portal.mtc.gob.pe/alerta/Documentos_visor/mapas/M23.03.346.pdf" TargetMode="External"/><Relationship Id="rId1460" Type="http://schemas.openxmlformats.org/officeDocument/2006/relationships/hyperlink" Target="http://portal.mtc.gob.pe/alerta/Documentos_visor/fotos/M23.03.354.pdf" TargetMode="External"/><Relationship Id="rId1558" Type="http://schemas.openxmlformats.org/officeDocument/2006/relationships/hyperlink" Target="http://portal.mtc.gob.pe/alerta/Documentos_visor/mapas/M23.03.394.pdf" TargetMode="External"/><Relationship Id="rId1765" Type="http://schemas.openxmlformats.org/officeDocument/2006/relationships/hyperlink" Target="http://portal.mtc.gob.pe/alerta/Documentos_visor/mapas/M23.03.394.pdf" TargetMode="External"/><Relationship Id="rId2304" Type="http://schemas.openxmlformats.org/officeDocument/2006/relationships/hyperlink" Target="http://portal.mtc.gob.pe/alerta/Documentos_visor/mapas/M23.03.394.pdf" TargetMode="External"/><Relationship Id="rId2511" Type="http://schemas.openxmlformats.org/officeDocument/2006/relationships/hyperlink" Target="http://portal.mtc.gob.pe/alerta/Documentos_visor/mapas/M23.03.394.pdf" TargetMode="External"/><Relationship Id="rId2609" Type="http://schemas.openxmlformats.org/officeDocument/2006/relationships/hyperlink" Target="http://portal.mtc.gob.pe/alerta/Documentos_visor/mapas/M23.03.394.pdf" TargetMode="External"/><Relationship Id="rId57" Type="http://schemas.openxmlformats.org/officeDocument/2006/relationships/hyperlink" Target="http://portal.mtc.gob.pe/alerta/Documentos_visor/mapas/M23.03.294.pdf" TargetMode="External"/><Relationship Id="rId1113" Type="http://schemas.openxmlformats.org/officeDocument/2006/relationships/hyperlink" Target="http://portal.mtc.gob.pe/alerta/Documentos_visor/mapas/M23.03.346.pdf" TargetMode="External"/><Relationship Id="rId1320" Type="http://schemas.openxmlformats.org/officeDocument/2006/relationships/hyperlink" Target="http://portal.mtc.gob.pe/alerta/Documentos_visor/mapas/M23.03.346.pdf" TargetMode="External"/><Relationship Id="rId1418" Type="http://schemas.openxmlformats.org/officeDocument/2006/relationships/hyperlink" Target="http://portal.mtc.gob.pe/alerta/Documentos_visor/mapas/M23.03.346.pdf" TargetMode="External"/><Relationship Id="rId1972" Type="http://schemas.openxmlformats.org/officeDocument/2006/relationships/hyperlink" Target="http://portal.mtc.gob.pe/alerta/Documentos_visor/mapas/M23.03.394.pdf" TargetMode="External"/><Relationship Id="rId1625" Type="http://schemas.openxmlformats.org/officeDocument/2006/relationships/hyperlink" Target="http://portal.mtc.gob.pe/alerta/Documentos_visor/mapas/M23.03.394.pdf" TargetMode="External"/><Relationship Id="rId1832" Type="http://schemas.openxmlformats.org/officeDocument/2006/relationships/hyperlink" Target="http://portal.mtc.gob.pe/alerta/Documentos_visor/mapas/M23.03.394.pdf" TargetMode="External"/><Relationship Id="rId2094" Type="http://schemas.openxmlformats.org/officeDocument/2006/relationships/hyperlink" Target="http://portal.mtc.gob.pe/alerta/Documentos_visor/mapas/M23.03.394.pdf" TargetMode="External"/><Relationship Id="rId273" Type="http://schemas.openxmlformats.org/officeDocument/2006/relationships/hyperlink" Target="http://portal.mtc.gob.pe/alerta/Documentos_visor/mapas/M23.03.346.pdf" TargetMode="External"/><Relationship Id="rId480" Type="http://schemas.openxmlformats.org/officeDocument/2006/relationships/hyperlink" Target="http://portal.mtc.gob.pe/alerta/Documentos_visor/mapas/M23.03.346.pdf" TargetMode="External"/><Relationship Id="rId2161" Type="http://schemas.openxmlformats.org/officeDocument/2006/relationships/hyperlink" Target="http://portal.mtc.gob.pe/alerta/Documentos_visor/mapas/M23.03.394.pdf" TargetMode="External"/><Relationship Id="rId2399" Type="http://schemas.openxmlformats.org/officeDocument/2006/relationships/hyperlink" Target="http://portal.mtc.gob.pe/alerta/Documentos_visor/mapas/M23.03.394.pdf" TargetMode="External"/><Relationship Id="rId133" Type="http://schemas.openxmlformats.org/officeDocument/2006/relationships/hyperlink" Target="http://portal.mtc.gob.pe/alerta/Documentos_visor/mapas/M23.02.85.pdf" TargetMode="External"/><Relationship Id="rId340" Type="http://schemas.openxmlformats.org/officeDocument/2006/relationships/hyperlink" Target="http://portal.mtc.gob.pe/alerta/Documentos_visor/mapas/M23.03.346.pdf" TargetMode="External"/><Relationship Id="rId578" Type="http://schemas.openxmlformats.org/officeDocument/2006/relationships/hyperlink" Target="http://portal.mtc.gob.pe/alerta/Documentos_visor/mapas/M23.03.346.pdf" TargetMode="External"/><Relationship Id="rId785" Type="http://schemas.openxmlformats.org/officeDocument/2006/relationships/hyperlink" Target="http://portal.mtc.gob.pe/alerta/Documentos_visor/mapas/M23.03.346.pdf" TargetMode="External"/><Relationship Id="rId992" Type="http://schemas.openxmlformats.org/officeDocument/2006/relationships/hyperlink" Target="http://portal.mtc.gob.pe/alerta/Documentos_visor/mapas/M23.03.346.pdf" TargetMode="External"/><Relationship Id="rId2021" Type="http://schemas.openxmlformats.org/officeDocument/2006/relationships/hyperlink" Target="http://portal.mtc.gob.pe/alerta/Documentos_visor/mapas/M23.03.394.pdf" TargetMode="External"/><Relationship Id="rId2259" Type="http://schemas.openxmlformats.org/officeDocument/2006/relationships/hyperlink" Target="http://portal.mtc.gob.pe/alerta/Documentos_visor/mapas/M23.03.394.pdf" TargetMode="External"/><Relationship Id="rId2466" Type="http://schemas.openxmlformats.org/officeDocument/2006/relationships/hyperlink" Target="http://portal.mtc.gob.pe/alerta/Documentos_visor/mapas/M23.03.394.pdf" TargetMode="External"/><Relationship Id="rId2673" Type="http://schemas.openxmlformats.org/officeDocument/2006/relationships/hyperlink" Target="http://portal.mtc.gob.pe/alerta/Documentos_visor/mapas/M23.03.394.pdf" TargetMode="External"/><Relationship Id="rId200" Type="http://schemas.openxmlformats.org/officeDocument/2006/relationships/hyperlink" Target="http://portal.mtc.gob.pe/alerta/Documentos_visor/mapas/M23.03.346.pdf" TargetMode="External"/><Relationship Id="rId438" Type="http://schemas.openxmlformats.org/officeDocument/2006/relationships/hyperlink" Target="http://portal.mtc.gob.pe/alerta/Documentos_visor/mapas/M23.03.346.pdf" TargetMode="External"/><Relationship Id="rId645" Type="http://schemas.openxmlformats.org/officeDocument/2006/relationships/hyperlink" Target="http://portal.mtc.gob.pe/alerta/Documentos_visor/mapas/M23.03.346.pdf" TargetMode="External"/><Relationship Id="rId852" Type="http://schemas.openxmlformats.org/officeDocument/2006/relationships/hyperlink" Target="http://portal.mtc.gob.pe/alerta/Documentos_visor/mapas/M23.03.346.pdf" TargetMode="External"/><Relationship Id="rId1068" Type="http://schemas.openxmlformats.org/officeDocument/2006/relationships/hyperlink" Target="http://portal.mtc.gob.pe/alerta/Documentos_visor/mapas/M23.03.346.pdf" TargetMode="External"/><Relationship Id="rId1275" Type="http://schemas.openxmlformats.org/officeDocument/2006/relationships/hyperlink" Target="http://portal.mtc.gob.pe/alerta/Documentos_visor/mapas/M23.03.346.pdf" TargetMode="External"/><Relationship Id="rId1482" Type="http://schemas.openxmlformats.org/officeDocument/2006/relationships/hyperlink" Target="http://portal.mtc.gob.pe/alerta/Documentos_visor/mapas/M23.03.376.pdf" TargetMode="External"/><Relationship Id="rId2119" Type="http://schemas.openxmlformats.org/officeDocument/2006/relationships/hyperlink" Target="http://portal.mtc.gob.pe/alerta/Documentos_visor/mapas/M23.03.394.pdf" TargetMode="External"/><Relationship Id="rId2326" Type="http://schemas.openxmlformats.org/officeDocument/2006/relationships/hyperlink" Target="http://portal.mtc.gob.pe/alerta/Documentos_visor/mapas/M23.03.394.pdf" TargetMode="External"/><Relationship Id="rId2533" Type="http://schemas.openxmlformats.org/officeDocument/2006/relationships/hyperlink" Target="http://portal.mtc.gob.pe/alerta/Documentos_visor/mapas/M23.03.394.pdf" TargetMode="External"/><Relationship Id="rId2740" Type="http://schemas.openxmlformats.org/officeDocument/2006/relationships/hyperlink" Target="http://portal.mtc.gob.pe/alerta/Documentos_visor/mapas/M23.03.394.pdf" TargetMode="External"/><Relationship Id="rId505" Type="http://schemas.openxmlformats.org/officeDocument/2006/relationships/hyperlink" Target="http://portal.mtc.gob.pe/alerta/Documentos_visor/mapas/M23.03.346.pdf" TargetMode="External"/><Relationship Id="rId712" Type="http://schemas.openxmlformats.org/officeDocument/2006/relationships/hyperlink" Target="http://portal.mtc.gob.pe/alerta/Documentos_visor/mapas/M23.03.346.pdf" TargetMode="External"/><Relationship Id="rId1135" Type="http://schemas.openxmlformats.org/officeDocument/2006/relationships/hyperlink" Target="http://portal.mtc.gob.pe/alerta/Documentos_visor/mapas/M23.03.346.pdf" TargetMode="External"/><Relationship Id="rId1342" Type="http://schemas.openxmlformats.org/officeDocument/2006/relationships/hyperlink" Target="http://portal.mtc.gob.pe/alerta/Documentos_visor/mapas/M23.03.346.pdf" TargetMode="External"/><Relationship Id="rId1787" Type="http://schemas.openxmlformats.org/officeDocument/2006/relationships/hyperlink" Target="http://portal.mtc.gob.pe/alerta/Documentos_visor/mapas/M23.03.394.pdf" TargetMode="External"/><Relationship Id="rId1994" Type="http://schemas.openxmlformats.org/officeDocument/2006/relationships/hyperlink" Target="http://portal.mtc.gob.pe/alerta/Documentos_visor/mapas/M23.03.394.pdf" TargetMode="External"/><Relationship Id="rId79" Type="http://schemas.openxmlformats.org/officeDocument/2006/relationships/hyperlink" Target="http://portal.mtc.gob.pe/alerta/Documentos_visor/mapas/M23.03.270.pdf" TargetMode="External"/><Relationship Id="rId1202" Type="http://schemas.openxmlformats.org/officeDocument/2006/relationships/hyperlink" Target="http://portal.mtc.gob.pe/alerta/Documentos_visor/mapas/M23.03.346.pdf" TargetMode="External"/><Relationship Id="rId1647" Type="http://schemas.openxmlformats.org/officeDocument/2006/relationships/hyperlink" Target="http://portal.mtc.gob.pe/alerta/Documentos_visor/mapas/M23.03.394.pdf" TargetMode="External"/><Relationship Id="rId1854" Type="http://schemas.openxmlformats.org/officeDocument/2006/relationships/hyperlink" Target="http://portal.mtc.gob.pe/alerta/Documentos_visor/mapas/M23.03.394.pdf" TargetMode="External"/><Relationship Id="rId2600" Type="http://schemas.openxmlformats.org/officeDocument/2006/relationships/hyperlink" Target="http://portal.mtc.gob.pe/alerta/Documentos_visor/mapas/M23.03.394.pdf" TargetMode="External"/><Relationship Id="rId1507" Type="http://schemas.openxmlformats.org/officeDocument/2006/relationships/hyperlink" Target="http://portal.mtc.gob.pe/alerta/Documentos_visor/mapas/M23.03.390.pdf" TargetMode="External"/><Relationship Id="rId1714" Type="http://schemas.openxmlformats.org/officeDocument/2006/relationships/hyperlink" Target="http://portal.mtc.gob.pe/alerta/Documentos_visor/mapas/M23.03.394.pdf" TargetMode="External"/><Relationship Id="rId295" Type="http://schemas.openxmlformats.org/officeDocument/2006/relationships/hyperlink" Target="http://portal.mtc.gob.pe/alerta/Documentos_visor/mapas/M23.03.346.pdf" TargetMode="External"/><Relationship Id="rId1921" Type="http://schemas.openxmlformats.org/officeDocument/2006/relationships/hyperlink" Target="http://portal.mtc.gob.pe/alerta/Documentos_visor/mapas/M23.03.394.pdf" TargetMode="External"/><Relationship Id="rId2183" Type="http://schemas.openxmlformats.org/officeDocument/2006/relationships/hyperlink" Target="http://portal.mtc.gob.pe/alerta/Documentos_visor/mapas/M23.03.394.pdf" TargetMode="External"/><Relationship Id="rId2390" Type="http://schemas.openxmlformats.org/officeDocument/2006/relationships/hyperlink" Target="http://portal.mtc.gob.pe/alerta/Documentos_visor/mapas/M23.03.394.pdf" TargetMode="External"/><Relationship Id="rId2488" Type="http://schemas.openxmlformats.org/officeDocument/2006/relationships/hyperlink" Target="http://portal.mtc.gob.pe/alerta/Documentos_visor/mapas/M23.03.394.pdf" TargetMode="External"/><Relationship Id="rId155" Type="http://schemas.openxmlformats.org/officeDocument/2006/relationships/hyperlink" Target="http://portal.mtc.gob.pe/alerta/Documentos_visor/mapas/M23.03.242.pdf" TargetMode="External"/><Relationship Id="rId362" Type="http://schemas.openxmlformats.org/officeDocument/2006/relationships/hyperlink" Target="http://portal.mtc.gob.pe/alerta/Documentos_visor/mapas/M23.03.346.pdf" TargetMode="External"/><Relationship Id="rId1297" Type="http://schemas.openxmlformats.org/officeDocument/2006/relationships/hyperlink" Target="http://portal.mtc.gob.pe/alerta/Documentos_visor/mapas/M23.03.346.pdf" TargetMode="External"/><Relationship Id="rId2043" Type="http://schemas.openxmlformats.org/officeDocument/2006/relationships/hyperlink" Target="http://portal.mtc.gob.pe/alerta/Documentos_visor/mapas/M23.03.394.pdf" TargetMode="External"/><Relationship Id="rId2250" Type="http://schemas.openxmlformats.org/officeDocument/2006/relationships/hyperlink" Target="http://portal.mtc.gob.pe/alerta/Documentos_visor/mapas/M23.03.394.pdf" TargetMode="External"/><Relationship Id="rId2695" Type="http://schemas.openxmlformats.org/officeDocument/2006/relationships/hyperlink" Target="http://portal.mtc.gob.pe/alerta/Documentos_visor/mapas/M23.03.394.pdf" TargetMode="External"/><Relationship Id="rId222" Type="http://schemas.openxmlformats.org/officeDocument/2006/relationships/hyperlink" Target="http://portal.mtc.gob.pe/alerta/Documentos_visor/mapas/M23.03.346.pdf" TargetMode="External"/><Relationship Id="rId667" Type="http://schemas.openxmlformats.org/officeDocument/2006/relationships/hyperlink" Target="http://portal.mtc.gob.pe/alerta/Documentos_visor/mapas/M23.03.346.pdf" TargetMode="External"/><Relationship Id="rId874" Type="http://schemas.openxmlformats.org/officeDocument/2006/relationships/hyperlink" Target="http://portal.mtc.gob.pe/alerta/Documentos_visor/mapas/M23.03.346.pdf" TargetMode="External"/><Relationship Id="rId2110" Type="http://schemas.openxmlformats.org/officeDocument/2006/relationships/hyperlink" Target="http://portal.mtc.gob.pe/alerta/Documentos_visor/mapas/M23.03.394.pdf" TargetMode="External"/><Relationship Id="rId2348" Type="http://schemas.openxmlformats.org/officeDocument/2006/relationships/hyperlink" Target="http://portal.mtc.gob.pe/alerta/Documentos_visor/mapas/M23.03.394.pdf" TargetMode="External"/><Relationship Id="rId2555" Type="http://schemas.openxmlformats.org/officeDocument/2006/relationships/hyperlink" Target="http://portal.mtc.gob.pe/alerta/Documentos_visor/mapas/M23.03.394.pdf" TargetMode="External"/><Relationship Id="rId2762" Type="http://schemas.openxmlformats.org/officeDocument/2006/relationships/hyperlink" Target="http://portal.mtc.gob.pe/alerta/Documentos_visor/mapas/M23.03.394.pdf" TargetMode="External"/><Relationship Id="rId527" Type="http://schemas.openxmlformats.org/officeDocument/2006/relationships/hyperlink" Target="http://portal.mtc.gob.pe/alerta/Documentos_visor/mapas/M23.03.346.pdf" TargetMode="External"/><Relationship Id="rId734" Type="http://schemas.openxmlformats.org/officeDocument/2006/relationships/hyperlink" Target="http://portal.mtc.gob.pe/alerta/Documentos_visor/mapas/M23.03.346.pdf" TargetMode="External"/><Relationship Id="rId941" Type="http://schemas.openxmlformats.org/officeDocument/2006/relationships/hyperlink" Target="http://portal.mtc.gob.pe/alerta/Documentos_visor/mapas/M23.03.346.pdf" TargetMode="External"/><Relationship Id="rId1157" Type="http://schemas.openxmlformats.org/officeDocument/2006/relationships/hyperlink" Target="http://portal.mtc.gob.pe/alerta/Documentos_visor/mapas/M23.03.346.pdf" TargetMode="External"/><Relationship Id="rId1364" Type="http://schemas.openxmlformats.org/officeDocument/2006/relationships/hyperlink" Target="http://portal.mtc.gob.pe/alerta/Documentos_visor/mapas/M23.03.346.pdf" TargetMode="External"/><Relationship Id="rId1571" Type="http://schemas.openxmlformats.org/officeDocument/2006/relationships/hyperlink" Target="http://portal.mtc.gob.pe/alerta/Documentos_visor/mapas/M23.03.394.pdf" TargetMode="External"/><Relationship Id="rId2208" Type="http://schemas.openxmlformats.org/officeDocument/2006/relationships/hyperlink" Target="http://portal.mtc.gob.pe/alerta/Documentos_visor/mapas/M23.03.394.pdf" TargetMode="External"/><Relationship Id="rId2415" Type="http://schemas.openxmlformats.org/officeDocument/2006/relationships/hyperlink" Target="http://portal.mtc.gob.pe/alerta/Documentos_visor/mapas/M23.03.394.pdf" TargetMode="External"/><Relationship Id="rId2622" Type="http://schemas.openxmlformats.org/officeDocument/2006/relationships/hyperlink" Target="http://portal.mtc.gob.pe/alerta/Documentos_visor/mapas/M23.03.394.pdf" TargetMode="External"/><Relationship Id="rId70" Type="http://schemas.openxmlformats.org/officeDocument/2006/relationships/hyperlink" Target="http://portal.mtc.gob.pe/alerta/Documentos_visor/mapas/M23.03.284.pdf" TargetMode="External"/><Relationship Id="rId801" Type="http://schemas.openxmlformats.org/officeDocument/2006/relationships/hyperlink" Target="http://portal.mtc.gob.pe/alerta/Documentos_visor/mapas/M23.03.346.pdf" TargetMode="External"/><Relationship Id="rId1017" Type="http://schemas.openxmlformats.org/officeDocument/2006/relationships/hyperlink" Target="http://portal.mtc.gob.pe/alerta/Documentos_visor/mapas/M23.03.346.pdf" TargetMode="External"/><Relationship Id="rId1224" Type="http://schemas.openxmlformats.org/officeDocument/2006/relationships/hyperlink" Target="http://portal.mtc.gob.pe/alerta/Documentos_visor/mapas/M23.03.346.pdf" TargetMode="External"/><Relationship Id="rId1431" Type="http://schemas.openxmlformats.org/officeDocument/2006/relationships/hyperlink" Target="http://portal.mtc.gob.pe/alerta/Documentos_visor/mapas/M23.03.346.pdf" TargetMode="External"/><Relationship Id="rId1669" Type="http://schemas.openxmlformats.org/officeDocument/2006/relationships/hyperlink" Target="http://portal.mtc.gob.pe/alerta/Documentos_visor/mapas/M23.03.394.pdf" TargetMode="External"/><Relationship Id="rId1876" Type="http://schemas.openxmlformats.org/officeDocument/2006/relationships/hyperlink" Target="http://portal.mtc.gob.pe/alerta/Documentos_visor/mapas/M23.03.394.pdf" TargetMode="External"/><Relationship Id="rId1529" Type="http://schemas.openxmlformats.org/officeDocument/2006/relationships/hyperlink" Target="http://portal.mtc.gob.pe/alerta/Documentos_visor/mapas/M23.03.394.pdf" TargetMode="External"/><Relationship Id="rId1736" Type="http://schemas.openxmlformats.org/officeDocument/2006/relationships/hyperlink" Target="http://portal.mtc.gob.pe/alerta/Documentos_visor/mapas/M23.03.394.pdf" TargetMode="External"/><Relationship Id="rId1943" Type="http://schemas.openxmlformats.org/officeDocument/2006/relationships/hyperlink" Target="http://portal.mtc.gob.pe/alerta/Documentos_visor/mapas/M23.03.394.pdf" TargetMode="External"/><Relationship Id="rId28" Type="http://schemas.openxmlformats.org/officeDocument/2006/relationships/hyperlink" Target="http://portal.mtc.gob.pe/alerta/Documentos_visor/fotos/M23.01.284.pdf" TargetMode="External"/><Relationship Id="rId1803" Type="http://schemas.openxmlformats.org/officeDocument/2006/relationships/hyperlink" Target="http://portal.mtc.gob.pe/alerta/Documentos_visor/mapas/M23.03.394.pdf" TargetMode="External"/><Relationship Id="rId177" Type="http://schemas.openxmlformats.org/officeDocument/2006/relationships/hyperlink" Target="http://portal.mtc.gob.pe/alerta/Documentos_visor/fotos/M23.03.270.pdf" TargetMode="External"/><Relationship Id="rId384" Type="http://schemas.openxmlformats.org/officeDocument/2006/relationships/hyperlink" Target="http://portal.mtc.gob.pe/alerta/Documentos_visor/mapas/M23.03.346.pdf" TargetMode="External"/><Relationship Id="rId591" Type="http://schemas.openxmlformats.org/officeDocument/2006/relationships/hyperlink" Target="http://portal.mtc.gob.pe/alerta/Documentos_visor/mapas/M23.03.346.pdf" TargetMode="External"/><Relationship Id="rId2065" Type="http://schemas.openxmlformats.org/officeDocument/2006/relationships/hyperlink" Target="http://portal.mtc.gob.pe/alerta/Documentos_visor/mapas/M23.03.394.pdf" TargetMode="External"/><Relationship Id="rId2272" Type="http://schemas.openxmlformats.org/officeDocument/2006/relationships/hyperlink" Target="http://portal.mtc.gob.pe/alerta/Documentos_visor/mapas/M23.03.394.pdf" TargetMode="External"/><Relationship Id="rId244" Type="http://schemas.openxmlformats.org/officeDocument/2006/relationships/hyperlink" Target="http://portal.mtc.gob.pe/alerta/Documentos_visor/mapas/M23.03.346.pdf" TargetMode="External"/><Relationship Id="rId689" Type="http://schemas.openxmlformats.org/officeDocument/2006/relationships/hyperlink" Target="http://portal.mtc.gob.pe/alerta/Documentos_visor/mapas/M23.03.346.pdf" TargetMode="External"/><Relationship Id="rId896" Type="http://schemas.openxmlformats.org/officeDocument/2006/relationships/hyperlink" Target="http://portal.mtc.gob.pe/alerta/Documentos_visor/mapas/M23.03.346.pdf" TargetMode="External"/><Relationship Id="rId1081" Type="http://schemas.openxmlformats.org/officeDocument/2006/relationships/hyperlink" Target="http://portal.mtc.gob.pe/alerta/Documentos_visor/mapas/M23.03.346.pdf" TargetMode="External"/><Relationship Id="rId2577" Type="http://schemas.openxmlformats.org/officeDocument/2006/relationships/hyperlink" Target="http://portal.mtc.gob.pe/alerta/Documentos_visor/mapas/M23.03.394.pdf" TargetMode="External"/><Relationship Id="rId451" Type="http://schemas.openxmlformats.org/officeDocument/2006/relationships/hyperlink" Target="http://portal.mtc.gob.pe/alerta/Documentos_visor/mapas/M23.03.346.pdf" TargetMode="External"/><Relationship Id="rId549" Type="http://schemas.openxmlformats.org/officeDocument/2006/relationships/hyperlink" Target="http://portal.mtc.gob.pe/alerta/Documentos_visor/mapas/M23.03.346.pdf" TargetMode="External"/><Relationship Id="rId756" Type="http://schemas.openxmlformats.org/officeDocument/2006/relationships/hyperlink" Target="http://portal.mtc.gob.pe/alerta/Documentos_visor/mapas/M23.03.346.pdf" TargetMode="External"/><Relationship Id="rId1179" Type="http://schemas.openxmlformats.org/officeDocument/2006/relationships/hyperlink" Target="http://portal.mtc.gob.pe/alerta/Documentos_visor/mapas/M23.03.346.pdf" TargetMode="External"/><Relationship Id="rId1386" Type="http://schemas.openxmlformats.org/officeDocument/2006/relationships/hyperlink" Target="http://portal.mtc.gob.pe/alerta/Documentos_visor/mapas/M23.03.346.pdf" TargetMode="External"/><Relationship Id="rId1593" Type="http://schemas.openxmlformats.org/officeDocument/2006/relationships/hyperlink" Target="http://portal.mtc.gob.pe/alerta/Documentos_visor/mapas/M23.03.394.pdf" TargetMode="External"/><Relationship Id="rId2132" Type="http://schemas.openxmlformats.org/officeDocument/2006/relationships/hyperlink" Target="http://portal.mtc.gob.pe/alerta/Documentos_visor/mapas/M23.03.394.pdf" TargetMode="External"/><Relationship Id="rId2437" Type="http://schemas.openxmlformats.org/officeDocument/2006/relationships/hyperlink" Target="http://portal.mtc.gob.pe/alerta/Documentos_visor/mapas/M23.03.394.pdf" TargetMode="External"/><Relationship Id="rId104" Type="http://schemas.openxmlformats.org/officeDocument/2006/relationships/hyperlink" Target="http://portal.mtc.gob.pe/alerta/Documentos_visor/fotos/M23.03.104.pdf" TargetMode="External"/><Relationship Id="rId311" Type="http://schemas.openxmlformats.org/officeDocument/2006/relationships/hyperlink" Target="http://portal.mtc.gob.pe/alerta/Documentos_visor/mapas/M23.03.346.pdf" TargetMode="External"/><Relationship Id="rId409" Type="http://schemas.openxmlformats.org/officeDocument/2006/relationships/hyperlink" Target="http://portal.mtc.gob.pe/alerta/Documentos_visor/mapas/M23.03.346.pdf" TargetMode="External"/><Relationship Id="rId963" Type="http://schemas.openxmlformats.org/officeDocument/2006/relationships/hyperlink" Target="http://portal.mtc.gob.pe/alerta/Documentos_visor/mapas/M23.03.346.pdf" TargetMode="External"/><Relationship Id="rId1039" Type="http://schemas.openxmlformats.org/officeDocument/2006/relationships/hyperlink" Target="http://portal.mtc.gob.pe/alerta/Documentos_visor/mapas/M23.03.346.pdf" TargetMode="External"/><Relationship Id="rId1246" Type="http://schemas.openxmlformats.org/officeDocument/2006/relationships/hyperlink" Target="http://portal.mtc.gob.pe/alerta/Documentos_visor/mapas/M23.03.346.pdf" TargetMode="External"/><Relationship Id="rId1898" Type="http://schemas.openxmlformats.org/officeDocument/2006/relationships/hyperlink" Target="http://portal.mtc.gob.pe/alerta/Documentos_visor/mapas/M23.03.394.pdf" TargetMode="External"/><Relationship Id="rId2644" Type="http://schemas.openxmlformats.org/officeDocument/2006/relationships/hyperlink" Target="http://portal.mtc.gob.pe/alerta/Documentos_visor/mapas/M23.03.394.pdf" TargetMode="External"/><Relationship Id="rId92" Type="http://schemas.openxmlformats.org/officeDocument/2006/relationships/hyperlink" Target="http://portal.mtc.gob.pe/alerta/Documentos_visor/mapas/M23.03.230.pdf" TargetMode="External"/><Relationship Id="rId616" Type="http://schemas.openxmlformats.org/officeDocument/2006/relationships/hyperlink" Target="http://portal.mtc.gob.pe/alerta/Documentos_visor/mapas/M23.03.346.pdf" TargetMode="External"/><Relationship Id="rId823" Type="http://schemas.openxmlformats.org/officeDocument/2006/relationships/hyperlink" Target="http://portal.mtc.gob.pe/alerta/Documentos_visor/mapas/M23.03.346.pdf" TargetMode="External"/><Relationship Id="rId1453" Type="http://schemas.openxmlformats.org/officeDocument/2006/relationships/hyperlink" Target="http://portal.mtc.gob.pe/alerta/Documentos_visor/mapas/M23.01.87.pdf" TargetMode="External"/><Relationship Id="rId1660" Type="http://schemas.openxmlformats.org/officeDocument/2006/relationships/hyperlink" Target="http://portal.mtc.gob.pe/alerta/Documentos_visor/mapas/M23.03.394.pdf" TargetMode="External"/><Relationship Id="rId1758" Type="http://schemas.openxmlformats.org/officeDocument/2006/relationships/hyperlink" Target="http://portal.mtc.gob.pe/alerta/Documentos_visor/mapas/M23.03.394.pdf" TargetMode="External"/><Relationship Id="rId2504" Type="http://schemas.openxmlformats.org/officeDocument/2006/relationships/hyperlink" Target="http://portal.mtc.gob.pe/alerta/Documentos_visor/mapas/M23.03.394.pdf" TargetMode="External"/><Relationship Id="rId2711" Type="http://schemas.openxmlformats.org/officeDocument/2006/relationships/hyperlink" Target="http://portal.mtc.gob.pe/alerta/Documentos_visor/mapas/M23.03.394.pdf" TargetMode="External"/><Relationship Id="rId1106" Type="http://schemas.openxmlformats.org/officeDocument/2006/relationships/hyperlink" Target="http://portal.mtc.gob.pe/alerta/Documentos_visor/mapas/M23.03.346.pdf" TargetMode="External"/><Relationship Id="rId1313" Type="http://schemas.openxmlformats.org/officeDocument/2006/relationships/hyperlink" Target="http://portal.mtc.gob.pe/alerta/Documentos_visor/mapas/M23.03.346.pdf" TargetMode="External"/><Relationship Id="rId1520" Type="http://schemas.openxmlformats.org/officeDocument/2006/relationships/hyperlink" Target="http://portal.mtc.gob.pe/alerta/Documentos_visor/mapas/M23.03.394.pdf" TargetMode="External"/><Relationship Id="rId1965" Type="http://schemas.openxmlformats.org/officeDocument/2006/relationships/hyperlink" Target="http://portal.mtc.gob.pe/alerta/Documentos_visor/mapas/M23.03.394.pdf" TargetMode="External"/><Relationship Id="rId1618" Type="http://schemas.openxmlformats.org/officeDocument/2006/relationships/hyperlink" Target="http://portal.mtc.gob.pe/alerta/Documentos_visor/mapas/M23.03.394.pdf" TargetMode="External"/><Relationship Id="rId1825" Type="http://schemas.openxmlformats.org/officeDocument/2006/relationships/hyperlink" Target="http://portal.mtc.gob.pe/alerta/Documentos_visor/mapas/M23.03.394.pdf" TargetMode="External"/><Relationship Id="rId199" Type="http://schemas.openxmlformats.org/officeDocument/2006/relationships/hyperlink" Target="http://portal.mtc.gob.pe/alerta/Documentos_visor/mapas/M23.03.346.pdf" TargetMode="External"/><Relationship Id="rId2087" Type="http://schemas.openxmlformats.org/officeDocument/2006/relationships/hyperlink" Target="http://portal.mtc.gob.pe/alerta/Documentos_visor/mapas/M23.03.394.pdf" TargetMode="External"/><Relationship Id="rId2294" Type="http://schemas.openxmlformats.org/officeDocument/2006/relationships/hyperlink" Target="http://portal.mtc.gob.pe/alerta/Documentos_visor/mapas/M23.03.394.pdf" TargetMode="External"/><Relationship Id="rId266" Type="http://schemas.openxmlformats.org/officeDocument/2006/relationships/hyperlink" Target="http://portal.mtc.gob.pe/alerta/Documentos_visor/mapas/M23.03.346.pdf" TargetMode="External"/><Relationship Id="rId473" Type="http://schemas.openxmlformats.org/officeDocument/2006/relationships/hyperlink" Target="http://portal.mtc.gob.pe/alerta/Documentos_visor/mapas/M23.03.346.pdf" TargetMode="External"/><Relationship Id="rId680" Type="http://schemas.openxmlformats.org/officeDocument/2006/relationships/hyperlink" Target="http://portal.mtc.gob.pe/alerta/Documentos_visor/mapas/M23.03.346.pdf" TargetMode="External"/><Relationship Id="rId2154" Type="http://schemas.openxmlformats.org/officeDocument/2006/relationships/hyperlink" Target="http://portal.mtc.gob.pe/alerta/Documentos_visor/mapas/M23.03.394.pdf" TargetMode="External"/><Relationship Id="rId2361" Type="http://schemas.openxmlformats.org/officeDocument/2006/relationships/hyperlink" Target="http://portal.mtc.gob.pe/alerta/Documentos_visor/mapas/M23.03.394.pdf" TargetMode="External"/><Relationship Id="rId2599" Type="http://schemas.openxmlformats.org/officeDocument/2006/relationships/hyperlink" Target="http://portal.mtc.gob.pe/alerta/Documentos_visor/mapas/M23.03.394.pdf" TargetMode="External"/><Relationship Id="rId126" Type="http://schemas.openxmlformats.org/officeDocument/2006/relationships/hyperlink" Target="http://portal.mtc.gob.pe/alerta/Documentos_visor/mapas/M23.03.107.pdf" TargetMode="External"/><Relationship Id="rId333" Type="http://schemas.openxmlformats.org/officeDocument/2006/relationships/hyperlink" Target="http://portal.mtc.gob.pe/alerta/Documentos_visor/mapas/M23.03.346.pdf" TargetMode="External"/><Relationship Id="rId540" Type="http://schemas.openxmlformats.org/officeDocument/2006/relationships/hyperlink" Target="http://portal.mtc.gob.pe/alerta/Documentos_visor/mapas/M23.03.346.pdf" TargetMode="External"/><Relationship Id="rId778" Type="http://schemas.openxmlformats.org/officeDocument/2006/relationships/hyperlink" Target="http://portal.mtc.gob.pe/alerta/Documentos_visor/mapas/M23.03.346.pdf" TargetMode="External"/><Relationship Id="rId985" Type="http://schemas.openxmlformats.org/officeDocument/2006/relationships/hyperlink" Target="http://portal.mtc.gob.pe/alerta/Documentos_visor/mapas/M23.03.346.pdf" TargetMode="External"/><Relationship Id="rId1170" Type="http://schemas.openxmlformats.org/officeDocument/2006/relationships/hyperlink" Target="http://portal.mtc.gob.pe/alerta/Documentos_visor/mapas/M23.03.346.pdf" TargetMode="External"/><Relationship Id="rId2014" Type="http://schemas.openxmlformats.org/officeDocument/2006/relationships/hyperlink" Target="http://portal.mtc.gob.pe/alerta/Documentos_visor/mapas/M23.03.394.pdf" TargetMode="External"/><Relationship Id="rId2221" Type="http://schemas.openxmlformats.org/officeDocument/2006/relationships/hyperlink" Target="http://portal.mtc.gob.pe/alerta/Documentos_visor/mapas/M23.03.394.pdf" TargetMode="External"/><Relationship Id="rId2459" Type="http://schemas.openxmlformats.org/officeDocument/2006/relationships/hyperlink" Target="http://portal.mtc.gob.pe/alerta/Documentos_visor/mapas/M23.03.394.pdf" TargetMode="External"/><Relationship Id="rId2666" Type="http://schemas.openxmlformats.org/officeDocument/2006/relationships/hyperlink" Target="http://portal.mtc.gob.pe/alerta/Documentos_visor/mapas/M23.03.394.pdf" TargetMode="External"/><Relationship Id="rId638" Type="http://schemas.openxmlformats.org/officeDocument/2006/relationships/hyperlink" Target="http://portal.mtc.gob.pe/alerta/Documentos_visor/mapas/M23.03.346.pdf" TargetMode="External"/><Relationship Id="rId845" Type="http://schemas.openxmlformats.org/officeDocument/2006/relationships/hyperlink" Target="http://portal.mtc.gob.pe/alerta/Documentos_visor/mapas/M23.03.346.pdf" TargetMode="External"/><Relationship Id="rId1030" Type="http://schemas.openxmlformats.org/officeDocument/2006/relationships/hyperlink" Target="http://portal.mtc.gob.pe/alerta/Documentos_visor/mapas/M23.03.346.pdf" TargetMode="External"/><Relationship Id="rId1268" Type="http://schemas.openxmlformats.org/officeDocument/2006/relationships/hyperlink" Target="http://portal.mtc.gob.pe/alerta/Documentos_visor/mapas/M23.03.346.pdf" TargetMode="External"/><Relationship Id="rId1475" Type="http://schemas.openxmlformats.org/officeDocument/2006/relationships/hyperlink" Target="http://portal.mtc.gob.pe/alerta/Documentos_visor/fotos/M23.03.372.pdf" TargetMode="External"/><Relationship Id="rId1682" Type="http://schemas.openxmlformats.org/officeDocument/2006/relationships/hyperlink" Target="http://portal.mtc.gob.pe/alerta/Documentos_visor/mapas/M23.03.394.pdf" TargetMode="External"/><Relationship Id="rId2319" Type="http://schemas.openxmlformats.org/officeDocument/2006/relationships/hyperlink" Target="http://portal.mtc.gob.pe/alerta/Documentos_visor/mapas/M23.03.394.pdf" TargetMode="External"/><Relationship Id="rId2526" Type="http://schemas.openxmlformats.org/officeDocument/2006/relationships/hyperlink" Target="http://portal.mtc.gob.pe/alerta/Documentos_visor/mapas/M23.03.394.pdf" TargetMode="External"/><Relationship Id="rId2733" Type="http://schemas.openxmlformats.org/officeDocument/2006/relationships/hyperlink" Target="http://portal.mtc.gob.pe/alerta/Documentos_visor/mapas/M23.03.394.pdf" TargetMode="External"/><Relationship Id="rId400" Type="http://schemas.openxmlformats.org/officeDocument/2006/relationships/hyperlink" Target="http://portal.mtc.gob.pe/alerta/Documentos_visor/mapas/M23.03.346.pdf" TargetMode="External"/><Relationship Id="rId705" Type="http://schemas.openxmlformats.org/officeDocument/2006/relationships/hyperlink" Target="http://portal.mtc.gob.pe/alerta/Documentos_visor/mapas/M23.03.346.pdf" TargetMode="External"/><Relationship Id="rId1128" Type="http://schemas.openxmlformats.org/officeDocument/2006/relationships/hyperlink" Target="http://portal.mtc.gob.pe/alerta/Documentos_visor/mapas/M23.03.346.pdf" TargetMode="External"/><Relationship Id="rId1335" Type="http://schemas.openxmlformats.org/officeDocument/2006/relationships/hyperlink" Target="http://portal.mtc.gob.pe/alerta/Documentos_visor/mapas/M23.03.346.pdf" TargetMode="External"/><Relationship Id="rId1542" Type="http://schemas.openxmlformats.org/officeDocument/2006/relationships/hyperlink" Target="http://portal.mtc.gob.pe/alerta/Documentos_visor/mapas/M23.03.394.pdf" TargetMode="External"/><Relationship Id="rId1987" Type="http://schemas.openxmlformats.org/officeDocument/2006/relationships/hyperlink" Target="http://portal.mtc.gob.pe/alerta/Documentos_visor/mapas/M23.03.394.pdf" TargetMode="External"/><Relationship Id="rId912" Type="http://schemas.openxmlformats.org/officeDocument/2006/relationships/hyperlink" Target="http://portal.mtc.gob.pe/alerta/Documentos_visor/mapas/M23.03.346.pdf" TargetMode="External"/><Relationship Id="rId1847" Type="http://schemas.openxmlformats.org/officeDocument/2006/relationships/hyperlink" Target="http://portal.mtc.gob.pe/alerta/Documentos_visor/mapas/M23.03.394.pdf" TargetMode="External"/><Relationship Id="rId41" Type="http://schemas.openxmlformats.org/officeDocument/2006/relationships/hyperlink" Target="http://portal.mtc.gob.pe/alerta/Documentos_visor/fotos/M23.01.278.pdf" TargetMode="External"/><Relationship Id="rId1402" Type="http://schemas.openxmlformats.org/officeDocument/2006/relationships/hyperlink" Target="http://portal.mtc.gob.pe/alerta/Documentos_visor/mapas/M23.03.346.pdf" TargetMode="External"/><Relationship Id="rId1707" Type="http://schemas.openxmlformats.org/officeDocument/2006/relationships/hyperlink" Target="http://portal.mtc.gob.pe/alerta/Documentos_visor/mapas/M23.03.394.pdf" TargetMode="External"/><Relationship Id="rId190" Type="http://schemas.openxmlformats.org/officeDocument/2006/relationships/hyperlink" Target="http://portal.mtc.gob.pe/alerta/Documentos_visor/mapas/M23.03.346.pdf" TargetMode="External"/><Relationship Id="rId288" Type="http://schemas.openxmlformats.org/officeDocument/2006/relationships/hyperlink" Target="http://portal.mtc.gob.pe/alerta/Documentos_visor/mapas/M23.03.346.pdf" TargetMode="External"/><Relationship Id="rId1914" Type="http://schemas.openxmlformats.org/officeDocument/2006/relationships/hyperlink" Target="http://portal.mtc.gob.pe/alerta/Documentos_visor/mapas/M23.03.394.pdf" TargetMode="External"/><Relationship Id="rId495" Type="http://schemas.openxmlformats.org/officeDocument/2006/relationships/hyperlink" Target="http://portal.mtc.gob.pe/alerta/Documentos_visor/mapas/M23.03.346.pdf" TargetMode="External"/><Relationship Id="rId2176" Type="http://schemas.openxmlformats.org/officeDocument/2006/relationships/hyperlink" Target="http://portal.mtc.gob.pe/alerta/Documentos_visor/mapas/M23.03.394.pdf" TargetMode="External"/><Relationship Id="rId2383" Type="http://schemas.openxmlformats.org/officeDocument/2006/relationships/hyperlink" Target="http://portal.mtc.gob.pe/alerta/Documentos_visor/mapas/M23.03.394.pdf" TargetMode="External"/><Relationship Id="rId2590" Type="http://schemas.openxmlformats.org/officeDocument/2006/relationships/hyperlink" Target="http://portal.mtc.gob.pe/alerta/Documentos_visor/mapas/M23.03.394.pdf" TargetMode="External"/><Relationship Id="rId148" Type="http://schemas.openxmlformats.org/officeDocument/2006/relationships/hyperlink" Target="http://portal.mtc.gob.pe/alerta/Documentos_visor/mapas/M23.01.115.pdf" TargetMode="External"/><Relationship Id="rId355" Type="http://schemas.openxmlformats.org/officeDocument/2006/relationships/hyperlink" Target="http://portal.mtc.gob.pe/alerta/Documentos_visor/mapas/M23.03.346.pdf" TargetMode="External"/><Relationship Id="rId562" Type="http://schemas.openxmlformats.org/officeDocument/2006/relationships/hyperlink" Target="http://portal.mtc.gob.pe/alerta/Documentos_visor/mapas/M23.03.346.pdf" TargetMode="External"/><Relationship Id="rId1192" Type="http://schemas.openxmlformats.org/officeDocument/2006/relationships/hyperlink" Target="http://portal.mtc.gob.pe/alerta/Documentos_visor/mapas/M23.03.346.pdf" TargetMode="External"/><Relationship Id="rId2036" Type="http://schemas.openxmlformats.org/officeDocument/2006/relationships/hyperlink" Target="http://portal.mtc.gob.pe/alerta/Documentos_visor/mapas/M23.03.394.pdf" TargetMode="External"/><Relationship Id="rId2243" Type="http://schemas.openxmlformats.org/officeDocument/2006/relationships/hyperlink" Target="http://portal.mtc.gob.pe/alerta/Documentos_visor/mapas/M23.03.394.pdf" TargetMode="External"/><Relationship Id="rId2450" Type="http://schemas.openxmlformats.org/officeDocument/2006/relationships/hyperlink" Target="http://portal.mtc.gob.pe/alerta/Documentos_visor/mapas/M23.03.394.pdf" TargetMode="External"/><Relationship Id="rId2688" Type="http://schemas.openxmlformats.org/officeDocument/2006/relationships/hyperlink" Target="http://portal.mtc.gob.pe/alerta/Documentos_visor/mapas/M23.03.394.pdf" TargetMode="External"/><Relationship Id="rId215" Type="http://schemas.openxmlformats.org/officeDocument/2006/relationships/hyperlink" Target="http://portal.mtc.gob.pe/alerta/Documentos_visor/mapas/M23.03.346.pdf" TargetMode="External"/><Relationship Id="rId422" Type="http://schemas.openxmlformats.org/officeDocument/2006/relationships/hyperlink" Target="http://portal.mtc.gob.pe/alerta/Documentos_visor/mapas/M23.03.346.pdf" TargetMode="External"/><Relationship Id="rId867" Type="http://schemas.openxmlformats.org/officeDocument/2006/relationships/hyperlink" Target="http://portal.mtc.gob.pe/alerta/Documentos_visor/mapas/M23.03.346.pdf" TargetMode="External"/><Relationship Id="rId1052" Type="http://schemas.openxmlformats.org/officeDocument/2006/relationships/hyperlink" Target="http://portal.mtc.gob.pe/alerta/Documentos_visor/mapas/M23.03.346.pdf" TargetMode="External"/><Relationship Id="rId1497" Type="http://schemas.openxmlformats.org/officeDocument/2006/relationships/hyperlink" Target="http://portal.mtc.gob.pe/alerta/Documentos_visor/mapas/M23.03.383.pdf" TargetMode="External"/><Relationship Id="rId2103" Type="http://schemas.openxmlformats.org/officeDocument/2006/relationships/hyperlink" Target="http://portal.mtc.gob.pe/alerta/Documentos_visor/mapas/M23.03.394.pdf" TargetMode="External"/><Relationship Id="rId2310" Type="http://schemas.openxmlformats.org/officeDocument/2006/relationships/hyperlink" Target="http://portal.mtc.gob.pe/alerta/Documentos_visor/mapas/M23.03.394.pdf" TargetMode="External"/><Relationship Id="rId2548" Type="http://schemas.openxmlformats.org/officeDocument/2006/relationships/hyperlink" Target="http://portal.mtc.gob.pe/alerta/Documentos_visor/mapas/M23.03.394.pdf" TargetMode="External"/><Relationship Id="rId2755" Type="http://schemas.openxmlformats.org/officeDocument/2006/relationships/hyperlink" Target="http://portal.mtc.gob.pe/alerta/Documentos_visor/mapas/M23.03.394.pdf" TargetMode="External"/><Relationship Id="rId727" Type="http://schemas.openxmlformats.org/officeDocument/2006/relationships/hyperlink" Target="http://portal.mtc.gob.pe/alerta/Documentos_visor/mapas/M23.03.346.pdf" TargetMode="External"/><Relationship Id="rId934" Type="http://schemas.openxmlformats.org/officeDocument/2006/relationships/hyperlink" Target="http://portal.mtc.gob.pe/alerta/Documentos_visor/mapas/M23.03.346.pdf" TargetMode="External"/><Relationship Id="rId1357" Type="http://schemas.openxmlformats.org/officeDocument/2006/relationships/hyperlink" Target="http://portal.mtc.gob.pe/alerta/Documentos_visor/mapas/M23.03.346.pdf" TargetMode="External"/><Relationship Id="rId1564" Type="http://schemas.openxmlformats.org/officeDocument/2006/relationships/hyperlink" Target="http://portal.mtc.gob.pe/alerta/Documentos_visor/mapas/M23.03.394.pdf" TargetMode="External"/><Relationship Id="rId1771" Type="http://schemas.openxmlformats.org/officeDocument/2006/relationships/hyperlink" Target="http://portal.mtc.gob.pe/alerta/Documentos_visor/mapas/M23.03.394.pdf" TargetMode="External"/><Relationship Id="rId2408" Type="http://schemas.openxmlformats.org/officeDocument/2006/relationships/hyperlink" Target="http://portal.mtc.gob.pe/alerta/Documentos_visor/mapas/M23.03.394.pdf" TargetMode="External"/><Relationship Id="rId2615" Type="http://schemas.openxmlformats.org/officeDocument/2006/relationships/hyperlink" Target="http://portal.mtc.gob.pe/alerta/Documentos_visor/mapas/M23.03.394.pdf" TargetMode="External"/><Relationship Id="rId63" Type="http://schemas.openxmlformats.org/officeDocument/2006/relationships/hyperlink" Target="http://portal.mtc.gob.pe/alerta/Documentos_visor/fotos/M23.03.94.pdf" TargetMode="External"/><Relationship Id="rId1217" Type="http://schemas.openxmlformats.org/officeDocument/2006/relationships/hyperlink" Target="http://portal.mtc.gob.pe/alerta/Documentos_visor/mapas/M23.03.346.pdf" TargetMode="External"/><Relationship Id="rId1424" Type="http://schemas.openxmlformats.org/officeDocument/2006/relationships/hyperlink" Target="http://portal.mtc.gob.pe/alerta/Documentos_visor/mapas/M23.03.346.pdf" TargetMode="External"/><Relationship Id="rId1631" Type="http://schemas.openxmlformats.org/officeDocument/2006/relationships/hyperlink" Target="http://portal.mtc.gob.pe/alerta/Documentos_visor/mapas/M23.03.394.pdf" TargetMode="External"/><Relationship Id="rId1869" Type="http://schemas.openxmlformats.org/officeDocument/2006/relationships/hyperlink" Target="http://portal.mtc.gob.pe/alerta/Documentos_visor/mapas/M23.03.394.pdf" TargetMode="External"/><Relationship Id="rId1729" Type="http://schemas.openxmlformats.org/officeDocument/2006/relationships/hyperlink" Target="http://portal.mtc.gob.pe/alerta/Documentos_visor/mapas/M23.03.394.pdf" TargetMode="External"/><Relationship Id="rId1936" Type="http://schemas.openxmlformats.org/officeDocument/2006/relationships/hyperlink" Target="http://portal.mtc.gob.pe/alerta/Documentos_visor/mapas/M23.03.394.pdf" TargetMode="External"/><Relationship Id="rId2198" Type="http://schemas.openxmlformats.org/officeDocument/2006/relationships/hyperlink" Target="http://portal.mtc.gob.pe/alerta/Documentos_visor/mapas/M23.03.394.pdf" TargetMode="External"/><Relationship Id="rId377" Type="http://schemas.openxmlformats.org/officeDocument/2006/relationships/hyperlink" Target="http://portal.mtc.gob.pe/alerta/Documentos_visor/mapas/M23.03.346.pdf" TargetMode="External"/><Relationship Id="rId584" Type="http://schemas.openxmlformats.org/officeDocument/2006/relationships/hyperlink" Target="http://portal.mtc.gob.pe/alerta/Documentos_visor/mapas/M23.03.346.pdf" TargetMode="External"/><Relationship Id="rId2058" Type="http://schemas.openxmlformats.org/officeDocument/2006/relationships/hyperlink" Target="http://portal.mtc.gob.pe/alerta/Documentos_visor/mapas/M23.03.394.pdf" TargetMode="External"/><Relationship Id="rId2265" Type="http://schemas.openxmlformats.org/officeDocument/2006/relationships/hyperlink" Target="http://portal.mtc.gob.pe/alerta/Documentos_visor/mapas/M23.03.394.pdf" TargetMode="External"/><Relationship Id="rId5" Type="http://schemas.openxmlformats.org/officeDocument/2006/relationships/hyperlink" Target="http://portal.mtc.gob.pe/alerta/Documentos_visor/mapas/M23.01.254.pdf" TargetMode="External"/><Relationship Id="rId237" Type="http://schemas.openxmlformats.org/officeDocument/2006/relationships/hyperlink" Target="http://portal.mtc.gob.pe/alerta/Documentos_visor/mapas/M23.03.346.pdf" TargetMode="External"/><Relationship Id="rId791" Type="http://schemas.openxmlformats.org/officeDocument/2006/relationships/hyperlink" Target="http://portal.mtc.gob.pe/alerta/Documentos_visor/mapas/M23.03.346.pdf" TargetMode="External"/><Relationship Id="rId889" Type="http://schemas.openxmlformats.org/officeDocument/2006/relationships/hyperlink" Target="http://portal.mtc.gob.pe/alerta/Documentos_visor/mapas/M23.03.346.pdf" TargetMode="External"/><Relationship Id="rId1074" Type="http://schemas.openxmlformats.org/officeDocument/2006/relationships/hyperlink" Target="http://portal.mtc.gob.pe/alerta/Documentos_visor/mapas/M23.03.346.pdf" TargetMode="External"/><Relationship Id="rId2472" Type="http://schemas.openxmlformats.org/officeDocument/2006/relationships/hyperlink" Target="http://portal.mtc.gob.pe/alerta/Documentos_visor/mapas/M23.03.394.pdf" TargetMode="External"/><Relationship Id="rId444" Type="http://schemas.openxmlformats.org/officeDocument/2006/relationships/hyperlink" Target="http://portal.mtc.gob.pe/alerta/Documentos_visor/mapas/M23.03.346.pdf" TargetMode="External"/><Relationship Id="rId651" Type="http://schemas.openxmlformats.org/officeDocument/2006/relationships/hyperlink" Target="http://portal.mtc.gob.pe/alerta/Documentos_visor/mapas/M23.03.346.pdf" TargetMode="External"/><Relationship Id="rId749" Type="http://schemas.openxmlformats.org/officeDocument/2006/relationships/hyperlink" Target="http://portal.mtc.gob.pe/alerta/Documentos_visor/mapas/M23.03.346.pdf" TargetMode="External"/><Relationship Id="rId1281" Type="http://schemas.openxmlformats.org/officeDocument/2006/relationships/hyperlink" Target="http://portal.mtc.gob.pe/alerta/Documentos_visor/mapas/M23.03.346.pdf" TargetMode="External"/><Relationship Id="rId1379" Type="http://schemas.openxmlformats.org/officeDocument/2006/relationships/hyperlink" Target="http://portal.mtc.gob.pe/alerta/Documentos_visor/mapas/M23.03.346.pdf" TargetMode="External"/><Relationship Id="rId1586" Type="http://schemas.openxmlformats.org/officeDocument/2006/relationships/hyperlink" Target="http://portal.mtc.gob.pe/alerta/Documentos_visor/mapas/M23.03.394.pdf" TargetMode="External"/><Relationship Id="rId2125" Type="http://schemas.openxmlformats.org/officeDocument/2006/relationships/hyperlink" Target="http://portal.mtc.gob.pe/alerta/Documentos_visor/mapas/M23.03.394.pdf" TargetMode="External"/><Relationship Id="rId2332" Type="http://schemas.openxmlformats.org/officeDocument/2006/relationships/hyperlink" Target="http://portal.mtc.gob.pe/alerta/Documentos_visor/mapas/M23.03.394.pdf" TargetMode="External"/><Relationship Id="rId304" Type="http://schemas.openxmlformats.org/officeDocument/2006/relationships/hyperlink" Target="http://portal.mtc.gob.pe/alerta/Documentos_visor/mapas/M23.03.346.pdf" TargetMode="External"/><Relationship Id="rId511" Type="http://schemas.openxmlformats.org/officeDocument/2006/relationships/hyperlink" Target="http://portal.mtc.gob.pe/alerta/Documentos_visor/mapas/M23.03.346.pdf" TargetMode="External"/><Relationship Id="rId609" Type="http://schemas.openxmlformats.org/officeDocument/2006/relationships/hyperlink" Target="http://portal.mtc.gob.pe/alerta/Documentos_visor/mapas/M23.03.346.pdf" TargetMode="External"/><Relationship Id="rId956" Type="http://schemas.openxmlformats.org/officeDocument/2006/relationships/hyperlink" Target="http://portal.mtc.gob.pe/alerta/Documentos_visor/mapas/M23.03.346.pdf" TargetMode="External"/><Relationship Id="rId1141" Type="http://schemas.openxmlformats.org/officeDocument/2006/relationships/hyperlink" Target="http://portal.mtc.gob.pe/alerta/Documentos_visor/mapas/M23.03.346.pdf" TargetMode="External"/><Relationship Id="rId1239" Type="http://schemas.openxmlformats.org/officeDocument/2006/relationships/hyperlink" Target="http://portal.mtc.gob.pe/alerta/Documentos_visor/mapas/M23.03.346.pdf" TargetMode="External"/><Relationship Id="rId1793" Type="http://schemas.openxmlformats.org/officeDocument/2006/relationships/hyperlink" Target="http://portal.mtc.gob.pe/alerta/Documentos_visor/mapas/M23.03.394.pdf" TargetMode="External"/><Relationship Id="rId2637" Type="http://schemas.openxmlformats.org/officeDocument/2006/relationships/hyperlink" Target="http://portal.mtc.gob.pe/alerta/Documentos_visor/mapas/M23.03.394.pdf" TargetMode="External"/><Relationship Id="rId85" Type="http://schemas.openxmlformats.org/officeDocument/2006/relationships/hyperlink" Target="http://portal.mtc.gob.pe/alerta/Documentos_visor/mapas/M23.03.238.pdf" TargetMode="External"/><Relationship Id="rId816" Type="http://schemas.openxmlformats.org/officeDocument/2006/relationships/hyperlink" Target="http://portal.mtc.gob.pe/alerta/Documentos_visor/mapas/M23.03.346.pdf" TargetMode="External"/><Relationship Id="rId1001" Type="http://schemas.openxmlformats.org/officeDocument/2006/relationships/hyperlink" Target="http://portal.mtc.gob.pe/alerta/Documentos_visor/mapas/M23.03.346.pdf" TargetMode="External"/><Relationship Id="rId1446" Type="http://schemas.openxmlformats.org/officeDocument/2006/relationships/hyperlink" Target="http://portal.mtc.gob.pe/alerta/Documentos_visor/mapas/M23.03.197.pdf" TargetMode="External"/><Relationship Id="rId1653" Type="http://schemas.openxmlformats.org/officeDocument/2006/relationships/hyperlink" Target="http://portal.mtc.gob.pe/alerta/Documentos_visor/mapas/M23.03.394.pdf" TargetMode="External"/><Relationship Id="rId1860" Type="http://schemas.openxmlformats.org/officeDocument/2006/relationships/hyperlink" Target="http://portal.mtc.gob.pe/alerta/Documentos_visor/mapas/M23.03.394.pdf" TargetMode="External"/><Relationship Id="rId2704" Type="http://schemas.openxmlformats.org/officeDocument/2006/relationships/hyperlink" Target="http://portal.mtc.gob.pe/alerta/Documentos_visor/mapas/M23.03.394.pdf" TargetMode="External"/><Relationship Id="rId1306" Type="http://schemas.openxmlformats.org/officeDocument/2006/relationships/hyperlink" Target="http://portal.mtc.gob.pe/alerta/Documentos_visor/mapas/M23.03.346.pdf" TargetMode="External"/><Relationship Id="rId1513" Type="http://schemas.openxmlformats.org/officeDocument/2006/relationships/hyperlink" Target="http://portal.mtc.gob.pe/alerta/Documentos_visor/mapas/M23.03.394.pdf" TargetMode="External"/><Relationship Id="rId1720" Type="http://schemas.openxmlformats.org/officeDocument/2006/relationships/hyperlink" Target="http://portal.mtc.gob.pe/alerta/Documentos_visor/mapas/M23.03.394.pdf" TargetMode="External"/><Relationship Id="rId1958" Type="http://schemas.openxmlformats.org/officeDocument/2006/relationships/hyperlink" Target="http://portal.mtc.gob.pe/alerta/Documentos_visor/mapas/M23.03.394.pdf" TargetMode="External"/><Relationship Id="rId12" Type="http://schemas.openxmlformats.org/officeDocument/2006/relationships/hyperlink" Target="http://portal.mtc.gob.pe/alerta/Documentos_visor/mapas/M23.01.286.pdf" TargetMode="External"/><Relationship Id="rId1818" Type="http://schemas.openxmlformats.org/officeDocument/2006/relationships/hyperlink" Target="http://portal.mtc.gob.pe/alerta/Documentos_visor/mapas/M23.03.394.pdf" TargetMode="External"/><Relationship Id="rId161" Type="http://schemas.openxmlformats.org/officeDocument/2006/relationships/hyperlink" Target="http://portal.mtc.gob.pe/alerta/Documentos_visor/mapas/M23.03.314.pdf" TargetMode="External"/><Relationship Id="rId399" Type="http://schemas.openxmlformats.org/officeDocument/2006/relationships/hyperlink" Target="http://portal.mtc.gob.pe/alerta/Documentos_visor/mapas/M23.03.346.pdf" TargetMode="External"/><Relationship Id="rId2287" Type="http://schemas.openxmlformats.org/officeDocument/2006/relationships/hyperlink" Target="http://portal.mtc.gob.pe/alerta/Documentos_visor/mapas/M23.03.394.pdf" TargetMode="External"/><Relationship Id="rId2494" Type="http://schemas.openxmlformats.org/officeDocument/2006/relationships/hyperlink" Target="http://portal.mtc.gob.pe/alerta/Documentos_visor/mapas/M23.03.394.pdf" TargetMode="External"/><Relationship Id="rId259" Type="http://schemas.openxmlformats.org/officeDocument/2006/relationships/hyperlink" Target="http://portal.mtc.gob.pe/alerta/Documentos_visor/mapas/M23.03.346.pdf" TargetMode="External"/><Relationship Id="rId466" Type="http://schemas.openxmlformats.org/officeDocument/2006/relationships/hyperlink" Target="http://portal.mtc.gob.pe/alerta/Documentos_visor/mapas/M23.03.346.pdf" TargetMode="External"/><Relationship Id="rId673" Type="http://schemas.openxmlformats.org/officeDocument/2006/relationships/hyperlink" Target="http://portal.mtc.gob.pe/alerta/Documentos_visor/mapas/M23.03.346.pdf" TargetMode="External"/><Relationship Id="rId880" Type="http://schemas.openxmlformats.org/officeDocument/2006/relationships/hyperlink" Target="http://portal.mtc.gob.pe/alerta/Documentos_visor/mapas/M23.03.346.pdf" TargetMode="External"/><Relationship Id="rId1096" Type="http://schemas.openxmlformats.org/officeDocument/2006/relationships/hyperlink" Target="http://portal.mtc.gob.pe/alerta/Documentos_visor/mapas/M23.03.346.pdf" TargetMode="External"/><Relationship Id="rId2147" Type="http://schemas.openxmlformats.org/officeDocument/2006/relationships/hyperlink" Target="http://portal.mtc.gob.pe/alerta/Documentos_visor/mapas/M23.03.394.pdf" TargetMode="External"/><Relationship Id="rId2354" Type="http://schemas.openxmlformats.org/officeDocument/2006/relationships/hyperlink" Target="http://portal.mtc.gob.pe/alerta/Documentos_visor/mapas/M23.03.394.pdf" TargetMode="External"/><Relationship Id="rId2561" Type="http://schemas.openxmlformats.org/officeDocument/2006/relationships/hyperlink" Target="http://portal.mtc.gob.pe/alerta/Documentos_visor/mapas/M23.03.394.pdf" TargetMode="External"/><Relationship Id="rId119" Type="http://schemas.openxmlformats.org/officeDocument/2006/relationships/hyperlink" Target="http://portal.mtc.gob.pe/alerta/Documentos_visor/mapas/M23.03.148.pdf" TargetMode="External"/><Relationship Id="rId326" Type="http://schemas.openxmlformats.org/officeDocument/2006/relationships/hyperlink" Target="http://portal.mtc.gob.pe/alerta/Documentos_visor/mapas/M23.03.346.pdf" TargetMode="External"/><Relationship Id="rId533" Type="http://schemas.openxmlformats.org/officeDocument/2006/relationships/hyperlink" Target="http://portal.mtc.gob.pe/alerta/Documentos_visor/mapas/M23.03.346.pdf" TargetMode="External"/><Relationship Id="rId978" Type="http://schemas.openxmlformats.org/officeDocument/2006/relationships/hyperlink" Target="http://portal.mtc.gob.pe/alerta/Documentos_visor/mapas/M23.03.346.pdf" TargetMode="External"/><Relationship Id="rId1163" Type="http://schemas.openxmlformats.org/officeDocument/2006/relationships/hyperlink" Target="http://portal.mtc.gob.pe/alerta/Documentos_visor/mapas/M23.03.346.pdf" TargetMode="External"/><Relationship Id="rId1370" Type="http://schemas.openxmlformats.org/officeDocument/2006/relationships/hyperlink" Target="http://portal.mtc.gob.pe/alerta/Documentos_visor/mapas/M23.03.346.pdf" TargetMode="External"/><Relationship Id="rId2007" Type="http://schemas.openxmlformats.org/officeDocument/2006/relationships/hyperlink" Target="http://portal.mtc.gob.pe/alerta/Documentos_visor/mapas/M23.03.394.pdf" TargetMode="External"/><Relationship Id="rId2214" Type="http://schemas.openxmlformats.org/officeDocument/2006/relationships/hyperlink" Target="http://portal.mtc.gob.pe/alerta/Documentos_visor/mapas/M23.03.394.pdf" TargetMode="External"/><Relationship Id="rId2659" Type="http://schemas.openxmlformats.org/officeDocument/2006/relationships/hyperlink" Target="http://portal.mtc.gob.pe/alerta/Documentos_visor/mapas/M23.03.394.pdf" TargetMode="External"/><Relationship Id="rId740" Type="http://schemas.openxmlformats.org/officeDocument/2006/relationships/hyperlink" Target="http://portal.mtc.gob.pe/alerta/Documentos_visor/mapas/M23.03.346.pdf" TargetMode="External"/><Relationship Id="rId838" Type="http://schemas.openxmlformats.org/officeDocument/2006/relationships/hyperlink" Target="http://portal.mtc.gob.pe/alerta/Documentos_visor/mapas/M23.03.346.pdf" TargetMode="External"/><Relationship Id="rId1023" Type="http://schemas.openxmlformats.org/officeDocument/2006/relationships/hyperlink" Target="http://portal.mtc.gob.pe/alerta/Documentos_visor/mapas/M23.03.346.pdf" TargetMode="External"/><Relationship Id="rId1468" Type="http://schemas.openxmlformats.org/officeDocument/2006/relationships/hyperlink" Target="http://portal.mtc.gob.pe/alerta/Documentos_visor/mapas/M23.03.366.pdf" TargetMode="External"/><Relationship Id="rId1675" Type="http://schemas.openxmlformats.org/officeDocument/2006/relationships/hyperlink" Target="http://portal.mtc.gob.pe/alerta/Documentos_visor/mapas/M23.03.394.pdf" TargetMode="External"/><Relationship Id="rId1882" Type="http://schemas.openxmlformats.org/officeDocument/2006/relationships/hyperlink" Target="http://portal.mtc.gob.pe/alerta/Documentos_visor/mapas/M23.03.394.pdf" TargetMode="External"/><Relationship Id="rId2421" Type="http://schemas.openxmlformats.org/officeDocument/2006/relationships/hyperlink" Target="http://portal.mtc.gob.pe/alerta/Documentos_visor/mapas/M23.03.394.pdf" TargetMode="External"/><Relationship Id="rId2519" Type="http://schemas.openxmlformats.org/officeDocument/2006/relationships/hyperlink" Target="http://portal.mtc.gob.pe/alerta/Documentos_visor/mapas/M23.03.394.pdf" TargetMode="External"/><Relationship Id="rId2726" Type="http://schemas.openxmlformats.org/officeDocument/2006/relationships/hyperlink" Target="http://portal.mtc.gob.pe/alerta/Documentos_visor/mapas/M23.03.394.pdf" TargetMode="External"/><Relationship Id="rId600" Type="http://schemas.openxmlformats.org/officeDocument/2006/relationships/hyperlink" Target="http://portal.mtc.gob.pe/alerta/Documentos_visor/mapas/M23.03.346.pdf" TargetMode="External"/><Relationship Id="rId1230" Type="http://schemas.openxmlformats.org/officeDocument/2006/relationships/hyperlink" Target="http://portal.mtc.gob.pe/alerta/Documentos_visor/mapas/M23.03.346.pdf" TargetMode="External"/><Relationship Id="rId1328" Type="http://schemas.openxmlformats.org/officeDocument/2006/relationships/hyperlink" Target="http://portal.mtc.gob.pe/alerta/Documentos_visor/mapas/M23.03.346.pdf" TargetMode="External"/><Relationship Id="rId1535" Type="http://schemas.openxmlformats.org/officeDocument/2006/relationships/hyperlink" Target="http://portal.mtc.gob.pe/alerta/Documentos_visor/mapas/M23.03.394.pdf" TargetMode="External"/><Relationship Id="rId905" Type="http://schemas.openxmlformats.org/officeDocument/2006/relationships/hyperlink" Target="http://portal.mtc.gob.pe/alerta/Documentos_visor/mapas/M23.03.346.pdf" TargetMode="External"/><Relationship Id="rId1742" Type="http://schemas.openxmlformats.org/officeDocument/2006/relationships/hyperlink" Target="http://portal.mtc.gob.pe/alerta/Documentos_visor/mapas/M23.03.394.pdf" TargetMode="External"/><Relationship Id="rId34" Type="http://schemas.openxmlformats.org/officeDocument/2006/relationships/hyperlink" Target="http://portal.mtc.gob.pe/alerta/Documentos_visor/fotos/M23.01.281.pdf" TargetMode="External"/><Relationship Id="rId1602" Type="http://schemas.openxmlformats.org/officeDocument/2006/relationships/hyperlink" Target="http://portal.mtc.gob.pe/alerta/Documentos_visor/mapas/M23.03.394.pdf" TargetMode="External"/><Relationship Id="rId183" Type="http://schemas.openxmlformats.org/officeDocument/2006/relationships/hyperlink" Target="http://portal.mtc.gob.pe/alerta/Documentos_visor/mapas/M23.03.350.pdf" TargetMode="External"/><Relationship Id="rId390" Type="http://schemas.openxmlformats.org/officeDocument/2006/relationships/hyperlink" Target="http://portal.mtc.gob.pe/alerta/Documentos_visor/mapas/M23.03.346.pdf" TargetMode="External"/><Relationship Id="rId1907" Type="http://schemas.openxmlformats.org/officeDocument/2006/relationships/hyperlink" Target="http://portal.mtc.gob.pe/alerta/Documentos_visor/mapas/M23.03.394.pdf" TargetMode="External"/><Relationship Id="rId2071" Type="http://schemas.openxmlformats.org/officeDocument/2006/relationships/hyperlink" Target="http://portal.mtc.gob.pe/alerta/Documentos_visor/mapas/M23.03.394.pdf" TargetMode="External"/><Relationship Id="rId250" Type="http://schemas.openxmlformats.org/officeDocument/2006/relationships/hyperlink" Target="http://portal.mtc.gob.pe/alerta/Documentos_visor/mapas/M23.03.346.pdf" TargetMode="External"/><Relationship Id="rId488" Type="http://schemas.openxmlformats.org/officeDocument/2006/relationships/hyperlink" Target="http://portal.mtc.gob.pe/alerta/Documentos_visor/mapas/M23.03.346.pdf" TargetMode="External"/><Relationship Id="rId695" Type="http://schemas.openxmlformats.org/officeDocument/2006/relationships/hyperlink" Target="http://portal.mtc.gob.pe/alerta/Documentos_visor/mapas/M23.03.346.pdf" TargetMode="External"/><Relationship Id="rId2169" Type="http://schemas.openxmlformats.org/officeDocument/2006/relationships/hyperlink" Target="http://portal.mtc.gob.pe/alerta/Documentos_visor/mapas/M23.03.394.pdf" TargetMode="External"/><Relationship Id="rId2376" Type="http://schemas.openxmlformats.org/officeDocument/2006/relationships/hyperlink" Target="http://portal.mtc.gob.pe/alerta/Documentos_visor/mapas/M23.03.394.pdf" TargetMode="External"/><Relationship Id="rId2583" Type="http://schemas.openxmlformats.org/officeDocument/2006/relationships/hyperlink" Target="http://portal.mtc.gob.pe/alerta/Documentos_visor/mapas/M23.03.394.pdf" TargetMode="External"/><Relationship Id="rId110" Type="http://schemas.openxmlformats.org/officeDocument/2006/relationships/hyperlink" Target="http://portal.mtc.gob.pe/alerta/Documentos_visor/mapas/M23.03.218.pdf" TargetMode="External"/><Relationship Id="rId348" Type="http://schemas.openxmlformats.org/officeDocument/2006/relationships/hyperlink" Target="http://portal.mtc.gob.pe/alerta/Documentos_visor/mapas/M23.03.346.pdf" TargetMode="External"/><Relationship Id="rId555" Type="http://schemas.openxmlformats.org/officeDocument/2006/relationships/hyperlink" Target="http://portal.mtc.gob.pe/alerta/Documentos_visor/mapas/M23.03.346.pdf" TargetMode="External"/><Relationship Id="rId762" Type="http://schemas.openxmlformats.org/officeDocument/2006/relationships/hyperlink" Target="http://portal.mtc.gob.pe/alerta/Documentos_visor/mapas/M23.03.346.pdf" TargetMode="External"/><Relationship Id="rId1185" Type="http://schemas.openxmlformats.org/officeDocument/2006/relationships/hyperlink" Target="http://portal.mtc.gob.pe/alerta/Documentos_visor/mapas/M23.03.346.pdf" TargetMode="External"/><Relationship Id="rId1392" Type="http://schemas.openxmlformats.org/officeDocument/2006/relationships/hyperlink" Target="http://portal.mtc.gob.pe/alerta/Documentos_visor/mapas/M23.03.346.pdf" TargetMode="External"/><Relationship Id="rId2029" Type="http://schemas.openxmlformats.org/officeDocument/2006/relationships/hyperlink" Target="http://portal.mtc.gob.pe/alerta/Documentos_visor/mapas/M23.03.394.pdf" TargetMode="External"/><Relationship Id="rId2236" Type="http://schemas.openxmlformats.org/officeDocument/2006/relationships/hyperlink" Target="http://portal.mtc.gob.pe/alerta/Documentos_visor/mapas/M23.03.394.pdf" TargetMode="External"/><Relationship Id="rId2443" Type="http://schemas.openxmlformats.org/officeDocument/2006/relationships/hyperlink" Target="http://portal.mtc.gob.pe/alerta/Documentos_visor/mapas/M23.03.394.pdf" TargetMode="External"/><Relationship Id="rId2650" Type="http://schemas.openxmlformats.org/officeDocument/2006/relationships/hyperlink" Target="http://portal.mtc.gob.pe/alerta/Documentos_visor/mapas/M23.03.394.pdf" TargetMode="External"/><Relationship Id="rId208" Type="http://schemas.openxmlformats.org/officeDocument/2006/relationships/hyperlink" Target="http://portal.mtc.gob.pe/alerta/Documentos_visor/mapas/M23.03.346.pdf" TargetMode="External"/><Relationship Id="rId415" Type="http://schemas.openxmlformats.org/officeDocument/2006/relationships/hyperlink" Target="http://portal.mtc.gob.pe/alerta/Documentos_visor/mapas/M23.03.346.pdf" TargetMode="External"/><Relationship Id="rId622" Type="http://schemas.openxmlformats.org/officeDocument/2006/relationships/hyperlink" Target="http://portal.mtc.gob.pe/alerta/Documentos_visor/mapas/M23.03.346.pdf" TargetMode="External"/><Relationship Id="rId1045" Type="http://schemas.openxmlformats.org/officeDocument/2006/relationships/hyperlink" Target="http://portal.mtc.gob.pe/alerta/Documentos_visor/mapas/M23.03.346.pdf" TargetMode="External"/><Relationship Id="rId1252" Type="http://schemas.openxmlformats.org/officeDocument/2006/relationships/hyperlink" Target="http://portal.mtc.gob.pe/alerta/Documentos_visor/mapas/M23.03.346.pdf" TargetMode="External"/><Relationship Id="rId1697" Type="http://schemas.openxmlformats.org/officeDocument/2006/relationships/hyperlink" Target="http://portal.mtc.gob.pe/alerta/Documentos_visor/mapas/M23.03.394.pdf" TargetMode="External"/><Relationship Id="rId2303" Type="http://schemas.openxmlformats.org/officeDocument/2006/relationships/hyperlink" Target="http://portal.mtc.gob.pe/alerta/Documentos_visor/mapas/M23.03.394.pdf" TargetMode="External"/><Relationship Id="rId2510" Type="http://schemas.openxmlformats.org/officeDocument/2006/relationships/hyperlink" Target="http://portal.mtc.gob.pe/alerta/Documentos_visor/mapas/M23.03.394.pdf" TargetMode="External"/><Relationship Id="rId2748" Type="http://schemas.openxmlformats.org/officeDocument/2006/relationships/hyperlink" Target="http://portal.mtc.gob.pe/alerta/Documentos_visor/mapas/M23.03.394.pdf" TargetMode="External"/><Relationship Id="rId927" Type="http://schemas.openxmlformats.org/officeDocument/2006/relationships/hyperlink" Target="http://portal.mtc.gob.pe/alerta/Documentos_visor/mapas/M23.03.346.pdf" TargetMode="External"/><Relationship Id="rId1112" Type="http://schemas.openxmlformats.org/officeDocument/2006/relationships/hyperlink" Target="http://portal.mtc.gob.pe/alerta/Documentos_visor/mapas/M23.03.346.pdf" TargetMode="External"/><Relationship Id="rId1557" Type="http://schemas.openxmlformats.org/officeDocument/2006/relationships/hyperlink" Target="http://portal.mtc.gob.pe/alerta/Documentos_visor/mapas/M23.03.394.pdf" TargetMode="External"/><Relationship Id="rId1764" Type="http://schemas.openxmlformats.org/officeDocument/2006/relationships/hyperlink" Target="http://portal.mtc.gob.pe/alerta/Documentos_visor/mapas/M23.03.394.pdf" TargetMode="External"/><Relationship Id="rId1971" Type="http://schemas.openxmlformats.org/officeDocument/2006/relationships/hyperlink" Target="http://portal.mtc.gob.pe/alerta/Documentos_visor/mapas/M23.03.394.pdf" TargetMode="External"/><Relationship Id="rId2608" Type="http://schemas.openxmlformats.org/officeDocument/2006/relationships/hyperlink" Target="http://portal.mtc.gob.pe/alerta/Documentos_visor/mapas/M23.03.394.pdf" TargetMode="External"/><Relationship Id="rId56" Type="http://schemas.openxmlformats.org/officeDocument/2006/relationships/hyperlink" Target="http://portal.mtc.gob.pe/alerta/Documentos_visor/mapas/M23.03.293.pdf" TargetMode="External"/><Relationship Id="rId1417" Type="http://schemas.openxmlformats.org/officeDocument/2006/relationships/hyperlink" Target="http://portal.mtc.gob.pe/alerta/Documentos_visor/mapas/M23.03.346.pdf" TargetMode="External"/><Relationship Id="rId1624" Type="http://schemas.openxmlformats.org/officeDocument/2006/relationships/hyperlink" Target="http://portal.mtc.gob.pe/alerta/Documentos_visor/mapas/M23.03.394.pdf" TargetMode="External"/><Relationship Id="rId1831" Type="http://schemas.openxmlformats.org/officeDocument/2006/relationships/hyperlink" Target="http://portal.mtc.gob.pe/alerta/Documentos_visor/mapas/M23.03.394.pdf" TargetMode="External"/><Relationship Id="rId1929" Type="http://schemas.openxmlformats.org/officeDocument/2006/relationships/hyperlink" Target="http://portal.mtc.gob.pe/alerta/Documentos_visor/mapas/M23.03.394.pdf" TargetMode="External"/><Relationship Id="rId2093" Type="http://schemas.openxmlformats.org/officeDocument/2006/relationships/hyperlink" Target="http://portal.mtc.gob.pe/alerta/Documentos_visor/mapas/M23.03.394.pdf" TargetMode="External"/><Relationship Id="rId2398" Type="http://schemas.openxmlformats.org/officeDocument/2006/relationships/hyperlink" Target="http://portal.mtc.gob.pe/alerta/Documentos_visor/mapas/M23.03.394.pdf" TargetMode="External"/><Relationship Id="rId272" Type="http://schemas.openxmlformats.org/officeDocument/2006/relationships/hyperlink" Target="http://portal.mtc.gob.pe/alerta/Documentos_visor/mapas/M23.03.346.pdf" TargetMode="External"/><Relationship Id="rId577" Type="http://schemas.openxmlformats.org/officeDocument/2006/relationships/hyperlink" Target="http://portal.mtc.gob.pe/alerta/Documentos_visor/mapas/M23.03.346.pdf" TargetMode="External"/><Relationship Id="rId2160" Type="http://schemas.openxmlformats.org/officeDocument/2006/relationships/hyperlink" Target="http://portal.mtc.gob.pe/alerta/Documentos_visor/mapas/M23.03.394.pdf" TargetMode="External"/><Relationship Id="rId2258" Type="http://schemas.openxmlformats.org/officeDocument/2006/relationships/hyperlink" Target="http://portal.mtc.gob.pe/alerta/Documentos_visor/mapas/M23.03.394.pdf" TargetMode="External"/><Relationship Id="rId132" Type="http://schemas.openxmlformats.org/officeDocument/2006/relationships/hyperlink" Target="http://portal.mtc.gob.pe/alerta/Documentos_visor/mapas/M23.03.95.pdf" TargetMode="External"/><Relationship Id="rId784" Type="http://schemas.openxmlformats.org/officeDocument/2006/relationships/hyperlink" Target="http://portal.mtc.gob.pe/alerta/Documentos_visor/mapas/M23.03.346.pdf" TargetMode="External"/><Relationship Id="rId991" Type="http://schemas.openxmlformats.org/officeDocument/2006/relationships/hyperlink" Target="http://portal.mtc.gob.pe/alerta/Documentos_visor/mapas/M23.03.346.pdf" TargetMode="External"/><Relationship Id="rId1067" Type="http://schemas.openxmlformats.org/officeDocument/2006/relationships/hyperlink" Target="http://portal.mtc.gob.pe/alerta/Documentos_visor/mapas/M23.03.346.pdf" TargetMode="External"/><Relationship Id="rId2020" Type="http://schemas.openxmlformats.org/officeDocument/2006/relationships/hyperlink" Target="http://portal.mtc.gob.pe/alerta/Documentos_visor/mapas/M23.03.394.pdf" TargetMode="External"/><Relationship Id="rId2465" Type="http://schemas.openxmlformats.org/officeDocument/2006/relationships/hyperlink" Target="http://portal.mtc.gob.pe/alerta/Documentos_visor/mapas/M23.03.394.pdf" TargetMode="External"/><Relationship Id="rId2672" Type="http://schemas.openxmlformats.org/officeDocument/2006/relationships/hyperlink" Target="http://portal.mtc.gob.pe/alerta/Documentos_visor/mapas/M23.03.394.pdf" TargetMode="External"/><Relationship Id="rId437" Type="http://schemas.openxmlformats.org/officeDocument/2006/relationships/hyperlink" Target="http://portal.mtc.gob.pe/alerta/Documentos_visor/mapas/M23.03.346.pdf" TargetMode="External"/><Relationship Id="rId644" Type="http://schemas.openxmlformats.org/officeDocument/2006/relationships/hyperlink" Target="http://portal.mtc.gob.pe/alerta/Documentos_visor/mapas/M23.03.346.pdf" TargetMode="External"/><Relationship Id="rId851" Type="http://schemas.openxmlformats.org/officeDocument/2006/relationships/hyperlink" Target="http://portal.mtc.gob.pe/alerta/Documentos_visor/mapas/M23.03.346.pdf" TargetMode="External"/><Relationship Id="rId1274" Type="http://schemas.openxmlformats.org/officeDocument/2006/relationships/hyperlink" Target="http://portal.mtc.gob.pe/alerta/Documentos_visor/mapas/M23.03.346.pdf" TargetMode="External"/><Relationship Id="rId1481" Type="http://schemas.openxmlformats.org/officeDocument/2006/relationships/hyperlink" Target="http://portal.mtc.gob.pe/alerta/Documentos_visor/fotos/M23.03.129.pdf" TargetMode="External"/><Relationship Id="rId1579" Type="http://schemas.openxmlformats.org/officeDocument/2006/relationships/hyperlink" Target="http://portal.mtc.gob.pe/alerta/Documentos_visor/mapas/M23.03.394.pdf" TargetMode="External"/><Relationship Id="rId2118" Type="http://schemas.openxmlformats.org/officeDocument/2006/relationships/hyperlink" Target="http://portal.mtc.gob.pe/alerta/Documentos_visor/mapas/M23.03.394.pdf" TargetMode="External"/><Relationship Id="rId2325" Type="http://schemas.openxmlformats.org/officeDocument/2006/relationships/hyperlink" Target="http://portal.mtc.gob.pe/alerta/Documentos_visor/mapas/M23.03.394.pdf" TargetMode="External"/><Relationship Id="rId2532" Type="http://schemas.openxmlformats.org/officeDocument/2006/relationships/hyperlink" Target="http://portal.mtc.gob.pe/alerta/Documentos_visor/mapas/M23.03.394.pdf" TargetMode="External"/><Relationship Id="rId504" Type="http://schemas.openxmlformats.org/officeDocument/2006/relationships/hyperlink" Target="http://portal.mtc.gob.pe/alerta/Documentos_visor/mapas/M23.03.346.pdf" TargetMode="External"/><Relationship Id="rId711" Type="http://schemas.openxmlformats.org/officeDocument/2006/relationships/hyperlink" Target="http://portal.mtc.gob.pe/alerta/Documentos_visor/mapas/M23.03.346.pdf" TargetMode="External"/><Relationship Id="rId949" Type="http://schemas.openxmlformats.org/officeDocument/2006/relationships/hyperlink" Target="http://portal.mtc.gob.pe/alerta/Documentos_visor/mapas/M23.03.346.pdf" TargetMode="External"/><Relationship Id="rId1134" Type="http://schemas.openxmlformats.org/officeDocument/2006/relationships/hyperlink" Target="http://portal.mtc.gob.pe/alerta/Documentos_visor/mapas/M23.03.346.pdf" TargetMode="External"/><Relationship Id="rId1341" Type="http://schemas.openxmlformats.org/officeDocument/2006/relationships/hyperlink" Target="http://portal.mtc.gob.pe/alerta/Documentos_visor/mapas/M23.03.346.pdf" TargetMode="External"/><Relationship Id="rId1786" Type="http://schemas.openxmlformats.org/officeDocument/2006/relationships/hyperlink" Target="http://portal.mtc.gob.pe/alerta/Documentos_visor/mapas/M23.03.394.pdf" TargetMode="External"/><Relationship Id="rId1993" Type="http://schemas.openxmlformats.org/officeDocument/2006/relationships/hyperlink" Target="http://portal.mtc.gob.pe/alerta/Documentos_visor/mapas/M23.03.394.pdf" TargetMode="External"/><Relationship Id="rId78" Type="http://schemas.openxmlformats.org/officeDocument/2006/relationships/hyperlink" Target="http://portal.mtc.gob.pe/alerta/Documentos_visor/mapas/M23.03.275.pdf" TargetMode="External"/><Relationship Id="rId809" Type="http://schemas.openxmlformats.org/officeDocument/2006/relationships/hyperlink" Target="http://portal.mtc.gob.pe/alerta/Documentos_visor/mapas/M23.03.346.pdf" TargetMode="External"/><Relationship Id="rId1201" Type="http://schemas.openxmlformats.org/officeDocument/2006/relationships/hyperlink" Target="http://portal.mtc.gob.pe/alerta/Documentos_visor/mapas/M23.03.346.pdf" TargetMode="External"/><Relationship Id="rId1439" Type="http://schemas.openxmlformats.org/officeDocument/2006/relationships/hyperlink" Target="http://portal.mtc.gob.pe/alerta/Documentos_visor/mapas/M23.03.346.pdf" TargetMode="External"/><Relationship Id="rId1646" Type="http://schemas.openxmlformats.org/officeDocument/2006/relationships/hyperlink" Target="http://portal.mtc.gob.pe/alerta/Documentos_visor/mapas/M23.03.394.pdf" TargetMode="External"/><Relationship Id="rId1853" Type="http://schemas.openxmlformats.org/officeDocument/2006/relationships/hyperlink" Target="http://portal.mtc.gob.pe/alerta/Documentos_visor/mapas/M23.03.394.pdf" TargetMode="External"/><Relationship Id="rId1506" Type="http://schemas.openxmlformats.org/officeDocument/2006/relationships/hyperlink" Target="http://portal.mtc.gob.pe/alerta/Documentos_visor/mapas/M23.03.389.pdf" TargetMode="External"/><Relationship Id="rId1713" Type="http://schemas.openxmlformats.org/officeDocument/2006/relationships/hyperlink" Target="http://portal.mtc.gob.pe/alerta/Documentos_visor/mapas/M23.03.394.pdf" TargetMode="External"/><Relationship Id="rId1920" Type="http://schemas.openxmlformats.org/officeDocument/2006/relationships/hyperlink" Target="http://portal.mtc.gob.pe/alerta/Documentos_visor/mapas/M23.03.394.pdf" TargetMode="External"/><Relationship Id="rId294" Type="http://schemas.openxmlformats.org/officeDocument/2006/relationships/hyperlink" Target="http://portal.mtc.gob.pe/alerta/Documentos_visor/mapas/M23.03.346.pdf" TargetMode="External"/><Relationship Id="rId2182" Type="http://schemas.openxmlformats.org/officeDocument/2006/relationships/hyperlink" Target="http://portal.mtc.gob.pe/alerta/Documentos_visor/mapas/M23.03.394.pdf" TargetMode="External"/><Relationship Id="rId154" Type="http://schemas.openxmlformats.org/officeDocument/2006/relationships/hyperlink" Target="http://portal.mtc.gob.pe/alerta/Documentos_visor/fotos/M23.03.306.pdf" TargetMode="External"/><Relationship Id="rId361" Type="http://schemas.openxmlformats.org/officeDocument/2006/relationships/hyperlink" Target="http://portal.mtc.gob.pe/alerta/Documentos_visor/mapas/M23.03.346.pdf" TargetMode="External"/><Relationship Id="rId599" Type="http://schemas.openxmlformats.org/officeDocument/2006/relationships/hyperlink" Target="http://portal.mtc.gob.pe/alerta/Documentos_visor/mapas/M23.03.346.pdf" TargetMode="External"/><Relationship Id="rId2042" Type="http://schemas.openxmlformats.org/officeDocument/2006/relationships/hyperlink" Target="http://portal.mtc.gob.pe/alerta/Documentos_visor/mapas/M23.03.394.pdf" TargetMode="External"/><Relationship Id="rId2487" Type="http://schemas.openxmlformats.org/officeDocument/2006/relationships/hyperlink" Target="http://portal.mtc.gob.pe/alerta/Documentos_visor/mapas/M23.03.394.pdf" TargetMode="External"/><Relationship Id="rId2694" Type="http://schemas.openxmlformats.org/officeDocument/2006/relationships/hyperlink" Target="http://portal.mtc.gob.pe/alerta/Documentos_visor/mapas/M23.03.394.pdf" TargetMode="External"/><Relationship Id="rId459" Type="http://schemas.openxmlformats.org/officeDocument/2006/relationships/hyperlink" Target="http://portal.mtc.gob.pe/alerta/Documentos_visor/mapas/M23.03.346.pdf" TargetMode="External"/><Relationship Id="rId666" Type="http://schemas.openxmlformats.org/officeDocument/2006/relationships/hyperlink" Target="http://portal.mtc.gob.pe/alerta/Documentos_visor/mapas/M23.03.346.pdf" TargetMode="External"/><Relationship Id="rId873" Type="http://schemas.openxmlformats.org/officeDocument/2006/relationships/hyperlink" Target="http://portal.mtc.gob.pe/alerta/Documentos_visor/mapas/M23.03.346.pdf" TargetMode="External"/><Relationship Id="rId1089" Type="http://schemas.openxmlformats.org/officeDocument/2006/relationships/hyperlink" Target="http://portal.mtc.gob.pe/alerta/Documentos_visor/mapas/M23.03.346.pdf" TargetMode="External"/><Relationship Id="rId1296" Type="http://schemas.openxmlformats.org/officeDocument/2006/relationships/hyperlink" Target="http://portal.mtc.gob.pe/alerta/Documentos_visor/mapas/M23.03.346.pdf" TargetMode="External"/><Relationship Id="rId2347" Type="http://schemas.openxmlformats.org/officeDocument/2006/relationships/hyperlink" Target="http://portal.mtc.gob.pe/alerta/Documentos_visor/mapas/M23.03.394.pdf" TargetMode="External"/><Relationship Id="rId2554" Type="http://schemas.openxmlformats.org/officeDocument/2006/relationships/hyperlink" Target="http://portal.mtc.gob.pe/alerta/Documentos_visor/mapas/M23.03.394.pdf" TargetMode="External"/><Relationship Id="rId221" Type="http://schemas.openxmlformats.org/officeDocument/2006/relationships/hyperlink" Target="http://portal.mtc.gob.pe/alerta/Documentos_visor/mapas/M23.03.346.pdf" TargetMode="External"/><Relationship Id="rId319" Type="http://schemas.openxmlformats.org/officeDocument/2006/relationships/hyperlink" Target="http://portal.mtc.gob.pe/alerta/Documentos_visor/mapas/M23.03.346.pdf" TargetMode="External"/><Relationship Id="rId526" Type="http://schemas.openxmlformats.org/officeDocument/2006/relationships/hyperlink" Target="http://portal.mtc.gob.pe/alerta/Documentos_visor/mapas/M23.03.346.pdf" TargetMode="External"/><Relationship Id="rId1156" Type="http://schemas.openxmlformats.org/officeDocument/2006/relationships/hyperlink" Target="http://portal.mtc.gob.pe/alerta/Documentos_visor/mapas/M23.03.346.pdf" TargetMode="External"/><Relationship Id="rId1363" Type="http://schemas.openxmlformats.org/officeDocument/2006/relationships/hyperlink" Target="http://portal.mtc.gob.pe/alerta/Documentos_visor/mapas/M23.03.346.pdf" TargetMode="External"/><Relationship Id="rId2207" Type="http://schemas.openxmlformats.org/officeDocument/2006/relationships/hyperlink" Target="http://portal.mtc.gob.pe/alerta/Documentos_visor/mapas/M23.03.394.pdf" TargetMode="External"/><Relationship Id="rId2761" Type="http://schemas.openxmlformats.org/officeDocument/2006/relationships/hyperlink" Target="http://portal.mtc.gob.pe/alerta/Documentos_visor/mapas/M23.03.394.pdf" TargetMode="External"/><Relationship Id="rId733" Type="http://schemas.openxmlformats.org/officeDocument/2006/relationships/hyperlink" Target="http://portal.mtc.gob.pe/alerta/Documentos_visor/mapas/M23.03.346.pdf" TargetMode="External"/><Relationship Id="rId940" Type="http://schemas.openxmlformats.org/officeDocument/2006/relationships/hyperlink" Target="http://portal.mtc.gob.pe/alerta/Documentos_visor/mapas/M23.03.346.pdf" TargetMode="External"/><Relationship Id="rId1016" Type="http://schemas.openxmlformats.org/officeDocument/2006/relationships/hyperlink" Target="http://portal.mtc.gob.pe/alerta/Documentos_visor/mapas/M23.03.346.pdf" TargetMode="External"/><Relationship Id="rId1570" Type="http://schemas.openxmlformats.org/officeDocument/2006/relationships/hyperlink" Target="http://portal.mtc.gob.pe/alerta/Documentos_visor/mapas/M23.03.394.pdf" TargetMode="External"/><Relationship Id="rId1668" Type="http://schemas.openxmlformats.org/officeDocument/2006/relationships/hyperlink" Target="http://portal.mtc.gob.pe/alerta/Documentos_visor/mapas/M23.03.394.pdf" TargetMode="External"/><Relationship Id="rId1875" Type="http://schemas.openxmlformats.org/officeDocument/2006/relationships/hyperlink" Target="http://portal.mtc.gob.pe/alerta/Documentos_visor/mapas/M23.03.394.pdf" TargetMode="External"/><Relationship Id="rId2414" Type="http://schemas.openxmlformats.org/officeDocument/2006/relationships/hyperlink" Target="http://portal.mtc.gob.pe/alerta/Documentos_visor/mapas/M23.03.394.pdf" TargetMode="External"/><Relationship Id="rId2621" Type="http://schemas.openxmlformats.org/officeDocument/2006/relationships/hyperlink" Target="http://portal.mtc.gob.pe/alerta/Documentos_visor/mapas/M23.03.394.pdf" TargetMode="External"/><Relationship Id="rId2719" Type="http://schemas.openxmlformats.org/officeDocument/2006/relationships/hyperlink" Target="http://portal.mtc.gob.pe/alerta/Documentos_visor/mapas/M23.03.394.pdf" TargetMode="External"/><Relationship Id="rId800" Type="http://schemas.openxmlformats.org/officeDocument/2006/relationships/hyperlink" Target="http://portal.mtc.gob.pe/alerta/Documentos_visor/mapas/M23.03.346.pdf" TargetMode="External"/><Relationship Id="rId1223" Type="http://schemas.openxmlformats.org/officeDocument/2006/relationships/hyperlink" Target="http://portal.mtc.gob.pe/alerta/Documentos_visor/mapas/M23.03.346.pdf" TargetMode="External"/><Relationship Id="rId1430" Type="http://schemas.openxmlformats.org/officeDocument/2006/relationships/hyperlink" Target="http://portal.mtc.gob.pe/alerta/Documentos_visor/mapas/M23.03.346.pdf" TargetMode="External"/><Relationship Id="rId1528" Type="http://schemas.openxmlformats.org/officeDocument/2006/relationships/hyperlink" Target="http://portal.mtc.gob.pe/alerta/Documentos_visor/mapas/M23.03.394.pdf" TargetMode="External"/><Relationship Id="rId1735" Type="http://schemas.openxmlformats.org/officeDocument/2006/relationships/hyperlink" Target="http://portal.mtc.gob.pe/alerta/Documentos_visor/mapas/M23.03.394.pdf" TargetMode="External"/><Relationship Id="rId1942" Type="http://schemas.openxmlformats.org/officeDocument/2006/relationships/hyperlink" Target="http://portal.mtc.gob.pe/alerta/Documentos_visor/mapas/M23.03.394.pdf" TargetMode="External"/><Relationship Id="rId27" Type="http://schemas.openxmlformats.org/officeDocument/2006/relationships/hyperlink" Target="http://portal.mtc.gob.pe/alerta/Documentos_visor/fotos/M23.01.286.pdf" TargetMode="External"/><Relationship Id="rId1802" Type="http://schemas.openxmlformats.org/officeDocument/2006/relationships/hyperlink" Target="http://portal.mtc.gob.pe/alerta/Documentos_visor/mapas/M23.03.394.pdf" TargetMode="External"/><Relationship Id="rId176" Type="http://schemas.openxmlformats.org/officeDocument/2006/relationships/hyperlink" Target="http://portal.mtc.gob.pe/alerta/Documentos_visor/fotos/M23.03.227.pdf" TargetMode="External"/><Relationship Id="rId383" Type="http://schemas.openxmlformats.org/officeDocument/2006/relationships/hyperlink" Target="http://portal.mtc.gob.pe/alerta/Documentos_visor/mapas/M23.03.346.pdf" TargetMode="External"/><Relationship Id="rId590" Type="http://schemas.openxmlformats.org/officeDocument/2006/relationships/hyperlink" Target="http://portal.mtc.gob.pe/alerta/Documentos_visor/mapas/M23.03.346.pdf" TargetMode="External"/><Relationship Id="rId2064" Type="http://schemas.openxmlformats.org/officeDocument/2006/relationships/hyperlink" Target="http://portal.mtc.gob.pe/alerta/Documentos_visor/mapas/M23.03.394.pdf" TargetMode="External"/><Relationship Id="rId2271" Type="http://schemas.openxmlformats.org/officeDocument/2006/relationships/hyperlink" Target="http://portal.mtc.gob.pe/alerta/Documentos_visor/mapas/M23.03.394.pdf" TargetMode="External"/><Relationship Id="rId243" Type="http://schemas.openxmlformats.org/officeDocument/2006/relationships/hyperlink" Target="http://portal.mtc.gob.pe/alerta/Documentos_visor/mapas/M23.03.346.pdf" TargetMode="External"/><Relationship Id="rId450" Type="http://schemas.openxmlformats.org/officeDocument/2006/relationships/hyperlink" Target="http://portal.mtc.gob.pe/alerta/Documentos_visor/mapas/M23.03.346.pdf" TargetMode="External"/><Relationship Id="rId688" Type="http://schemas.openxmlformats.org/officeDocument/2006/relationships/hyperlink" Target="http://portal.mtc.gob.pe/alerta/Documentos_visor/mapas/M23.03.346.pdf" TargetMode="External"/><Relationship Id="rId895" Type="http://schemas.openxmlformats.org/officeDocument/2006/relationships/hyperlink" Target="http://portal.mtc.gob.pe/alerta/Documentos_visor/mapas/M23.03.346.pdf" TargetMode="External"/><Relationship Id="rId1080" Type="http://schemas.openxmlformats.org/officeDocument/2006/relationships/hyperlink" Target="http://portal.mtc.gob.pe/alerta/Documentos_visor/mapas/M23.03.346.pdf" TargetMode="External"/><Relationship Id="rId2131" Type="http://schemas.openxmlformats.org/officeDocument/2006/relationships/hyperlink" Target="http://portal.mtc.gob.pe/alerta/Documentos_visor/mapas/M23.03.394.pdf" TargetMode="External"/><Relationship Id="rId2369" Type="http://schemas.openxmlformats.org/officeDocument/2006/relationships/hyperlink" Target="http://portal.mtc.gob.pe/alerta/Documentos_visor/mapas/M23.03.394.pdf" TargetMode="External"/><Relationship Id="rId2576" Type="http://schemas.openxmlformats.org/officeDocument/2006/relationships/hyperlink" Target="http://portal.mtc.gob.pe/alerta/Documentos_visor/mapas/M23.03.394.pdf" TargetMode="External"/><Relationship Id="rId103" Type="http://schemas.openxmlformats.org/officeDocument/2006/relationships/hyperlink" Target="http://portal.mtc.gob.pe/alerta/Documentos_visor/fotos/M23.03.100.pdf" TargetMode="External"/><Relationship Id="rId310" Type="http://schemas.openxmlformats.org/officeDocument/2006/relationships/hyperlink" Target="http://portal.mtc.gob.pe/alerta/Documentos_visor/mapas/M23.03.346.pdf" TargetMode="External"/><Relationship Id="rId548" Type="http://schemas.openxmlformats.org/officeDocument/2006/relationships/hyperlink" Target="http://portal.mtc.gob.pe/alerta/Documentos_visor/mapas/M23.03.346.pdf" TargetMode="External"/><Relationship Id="rId755" Type="http://schemas.openxmlformats.org/officeDocument/2006/relationships/hyperlink" Target="http://portal.mtc.gob.pe/alerta/Documentos_visor/mapas/M23.03.346.pdf" TargetMode="External"/><Relationship Id="rId962" Type="http://schemas.openxmlformats.org/officeDocument/2006/relationships/hyperlink" Target="http://portal.mtc.gob.pe/alerta/Documentos_visor/mapas/M23.03.346.pdf" TargetMode="External"/><Relationship Id="rId1178" Type="http://schemas.openxmlformats.org/officeDocument/2006/relationships/hyperlink" Target="http://portal.mtc.gob.pe/alerta/Documentos_visor/mapas/M23.03.346.pdf" TargetMode="External"/><Relationship Id="rId1385" Type="http://schemas.openxmlformats.org/officeDocument/2006/relationships/hyperlink" Target="http://portal.mtc.gob.pe/alerta/Documentos_visor/mapas/M23.03.346.pdf" TargetMode="External"/><Relationship Id="rId1592" Type="http://schemas.openxmlformats.org/officeDocument/2006/relationships/hyperlink" Target="http://portal.mtc.gob.pe/alerta/Documentos_visor/mapas/M23.03.394.pdf" TargetMode="External"/><Relationship Id="rId2229" Type="http://schemas.openxmlformats.org/officeDocument/2006/relationships/hyperlink" Target="http://portal.mtc.gob.pe/alerta/Documentos_visor/mapas/M23.03.394.pdf" TargetMode="External"/><Relationship Id="rId2436" Type="http://schemas.openxmlformats.org/officeDocument/2006/relationships/hyperlink" Target="http://portal.mtc.gob.pe/alerta/Documentos_visor/mapas/M23.03.394.pdf" TargetMode="External"/><Relationship Id="rId2643" Type="http://schemas.openxmlformats.org/officeDocument/2006/relationships/hyperlink" Target="http://portal.mtc.gob.pe/alerta/Documentos_visor/mapas/M23.03.394.pdf" TargetMode="External"/><Relationship Id="rId91" Type="http://schemas.openxmlformats.org/officeDocument/2006/relationships/hyperlink" Target="http://portal.mtc.gob.pe/alerta/Documentos_visor/mapas/M23.03.233.pdf" TargetMode="External"/><Relationship Id="rId408" Type="http://schemas.openxmlformats.org/officeDocument/2006/relationships/hyperlink" Target="http://portal.mtc.gob.pe/alerta/Documentos_visor/mapas/M23.03.346.pdf" TargetMode="External"/><Relationship Id="rId615" Type="http://schemas.openxmlformats.org/officeDocument/2006/relationships/hyperlink" Target="http://portal.mtc.gob.pe/alerta/Documentos_visor/mapas/M23.03.346.pdf" TargetMode="External"/><Relationship Id="rId822" Type="http://schemas.openxmlformats.org/officeDocument/2006/relationships/hyperlink" Target="http://portal.mtc.gob.pe/alerta/Documentos_visor/mapas/M23.03.346.pdf" TargetMode="External"/><Relationship Id="rId1038" Type="http://schemas.openxmlformats.org/officeDocument/2006/relationships/hyperlink" Target="http://portal.mtc.gob.pe/alerta/Documentos_visor/mapas/M23.03.346.pdf" TargetMode="External"/><Relationship Id="rId1245" Type="http://schemas.openxmlformats.org/officeDocument/2006/relationships/hyperlink" Target="http://portal.mtc.gob.pe/alerta/Documentos_visor/mapas/M23.03.346.pdf" TargetMode="External"/><Relationship Id="rId1452" Type="http://schemas.openxmlformats.org/officeDocument/2006/relationships/hyperlink" Target="http://portal.mtc.gob.pe/alerta/Documentos_visor/mapas/M23.01.52.pdf" TargetMode="External"/><Relationship Id="rId1897" Type="http://schemas.openxmlformats.org/officeDocument/2006/relationships/hyperlink" Target="http://portal.mtc.gob.pe/alerta/Documentos_visor/mapas/M23.03.394.pdf" TargetMode="External"/><Relationship Id="rId2503" Type="http://schemas.openxmlformats.org/officeDocument/2006/relationships/hyperlink" Target="http://portal.mtc.gob.pe/alerta/Documentos_visor/mapas/M23.03.394.pdf" TargetMode="External"/><Relationship Id="rId1105" Type="http://schemas.openxmlformats.org/officeDocument/2006/relationships/hyperlink" Target="http://portal.mtc.gob.pe/alerta/Documentos_visor/mapas/M23.03.346.pdf" TargetMode="External"/><Relationship Id="rId1312" Type="http://schemas.openxmlformats.org/officeDocument/2006/relationships/hyperlink" Target="http://portal.mtc.gob.pe/alerta/Documentos_visor/mapas/M23.03.346.pdf" TargetMode="External"/><Relationship Id="rId1757" Type="http://schemas.openxmlformats.org/officeDocument/2006/relationships/hyperlink" Target="http://portal.mtc.gob.pe/alerta/Documentos_visor/mapas/M23.03.394.pdf" TargetMode="External"/><Relationship Id="rId1964" Type="http://schemas.openxmlformats.org/officeDocument/2006/relationships/hyperlink" Target="http://portal.mtc.gob.pe/alerta/Documentos_visor/mapas/M23.03.394.pdf" TargetMode="External"/><Relationship Id="rId2710" Type="http://schemas.openxmlformats.org/officeDocument/2006/relationships/hyperlink" Target="http://portal.mtc.gob.pe/alerta/Documentos_visor/mapas/M23.03.394.pdf" TargetMode="External"/><Relationship Id="rId49" Type="http://schemas.openxmlformats.org/officeDocument/2006/relationships/hyperlink" Target="http://portal.mtc.gob.pe/alerta/Documentos_visor/fotos/M23.01.272.pdf" TargetMode="External"/><Relationship Id="rId1617" Type="http://schemas.openxmlformats.org/officeDocument/2006/relationships/hyperlink" Target="http://portal.mtc.gob.pe/alerta/Documentos_visor/mapas/M23.03.394.pdf" TargetMode="External"/><Relationship Id="rId1824" Type="http://schemas.openxmlformats.org/officeDocument/2006/relationships/hyperlink" Target="http://portal.mtc.gob.pe/alerta/Documentos_visor/mapas/M23.03.394.pdf" TargetMode="External"/><Relationship Id="rId198" Type="http://schemas.openxmlformats.org/officeDocument/2006/relationships/hyperlink" Target="http://portal.mtc.gob.pe/alerta/Documentos_visor/mapas/M23.03.346.pdf" TargetMode="External"/><Relationship Id="rId2086" Type="http://schemas.openxmlformats.org/officeDocument/2006/relationships/hyperlink" Target="http://portal.mtc.gob.pe/alerta/Documentos_visor/mapas/M23.03.394.pdf" TargetMode="External"/><Relationship Id="rId2293" Type="http://schemas.openxmlformats.org/officeDocument/2006/relationships/hyperlink" Target="http://portal.mtc.gob.pe/alerta/Documentos_visor/mapas/M23.03.394.pdf" TargetMode="External"/><Relationship Id="rId2598" Type="http://schemas.openxmlformats.org/officeDocument/2006/relationships/hyperlink" Target="http://portal.mtc.gob.pe/alerta/Documentos_visor/mapas/M23.03.394.pdf" TargetMode="External"/><Relationship Id="rId265" Type="http://schemas.openxmlformats.org/officeDocument/2006/relationships/hyperlink" Target="http://portal.mtc.gob.pe/alerta/Documentos_visor/mapas/M23.03.346.pdf" TargetMode="External"/><Relationship Id="rId472" Type="http://schemas.openxmlformats.org/officeDocument/2006/relationships/hyperlink" Target="http://portal.mtc.gob.pe/alerta/Documentos_visor/mapas/M23.03.346.pdf" TargetMode="External"/><Relationship Id="rId2153" Type="http://schemas.openxmlformats.org/officeDocument/2006/relationships/hyperlink" Target="http://portal.mtc.gob.pe/alerta/Documentos_visor/mapas/M23.03.394.pdf" TargetMode="External"/><Relationship Id="rId2360" Type="http://schemas.openxmlformats.org/officeDocument/2006/relationships/hyperlink" Target="http://portal.mtc.gob.pe/alerta/Documentos_visor/mapas/M23.03.394.pdf" TargetMode="External"/><Relationship Id="rId125" Type="http://schemas.openxmlformats.org/officeDocument/2006/relationships/hyperlink" Target="http://portal.mtc.gob.pe/alerta/Documentos_visor/mapas/M23.03.108.pdf" TargetMode="External"/><Relationship Id="rId332" Type="http://schemas.openxmlformats.org/officeDocument/2006/relationships/hyperlink" Target="http://portal.mtc.gob.pe/alerta/Documentos_visor/mapas/M23.03.346.pdf" TargetMode="External"/><Relationship Id="rId777" Type="http://schemas.openxmlformats.org/officeDocument/2006/relationships/hyperlink" Target="http://portal.mtc.gob.pe/alerta/Documentos_visor/mapas/M23.03.346.pdf" TargetMode="External"/><Relationship Id="rId984" Type="http://schemas.openxmlformats.org/officeDocument/2006/relationships/hyperlink" Target="http://portal.mtc.gob.pe/alerta/Documentos_visor/mapas/M23.03.346.pdf" TargetMode="External"/><Relationship Id="rId2013" Type="http://schemas.openxmlformats.org/officeDocument/2006/relationships/hyperlink" Target="http://portal.mtc.gob.pe/alerta/Documentos_visor/mapas/M23.03.394.pdf" TargetMode="External"/><Relationship Id="rId2220" Type="http://schemas.openxmlformats.org/officeDocument/2006/relationships/hyperlink" Target="http://portal.mtc.gob.pe/alerta/Documentos_visor/mapas/M23.03.394.pdf" TargetMode="External"/><Relationship Id="rId2458" Type="http://schemas.openxmlformats.org/officeDocument/2006/relationships/hyperlink" Target="http://portal.mtc.gob.pe/alerta/Documentos_visor/mapas/M23.03.394.pdf" TargetMode="External"/><Relationship Id="rId2665" Type="http://schemas.openxmlformats.org/officeDocument/2006/relationships/hyperlink" Target="http://portal.mtc.gob.pe/alerta/Documentos_visor/mapas/M23.03.394.pdf" TargetMode="External"/><Relationship Id="rId637" Type="http://schemas.openxmlformats.org/officeDocument/2006/relationships/hyperlink" Target="http://portal.mtc.gob.pe/alerta/Documentos_visor/mapas/M23.03.346.pdf" TargetMode="External"/><Relationship Id="rId844" Type="http://schemas.openxmlformats.org/officeDocument/2006/relationships/hyperlink" Target="http://portal.mtc.gob.pe/alerta/Documentos_visor/mapas/M23.03.346.pdf" TargetMode="External"/><Relationship Id="rId1267" Type="http://schemas.openxmlformats.org/officeDocument/2006/relationships/hyperlink" Target="http://portal.mtc.gob.pe/alerta/Documentos_visor/mapas/M23.03.346.pdf" TargetMode="External"/><Relationship Id="rId1474" Type="http://schemas.openxmlformats.org/officeDocument/2006/relationships/hyperlink" Target="http://portal.mtc.gob.pe/alerta/Documentos_visor/mapas/M23.03.372.pdf" TargetMode="External"/><Relationship Id="rId1681" Type="http://schemas.openxmlformats.org/officeDocument/2006/relationships/hyperlink" Target="http://portal.mtc.gob.pe/alerta/Documentos_visor/mapas/M23.03.394.pdf" TargetMode="External"/><Relationship Id="rId2318" Type="http://schemas.openxmlformats.org/officeDocument/2006/relationships/hyperlink" Target="http://portal.mtc.gob.pe/alerta/Documentos_visor/mapas/M23.03.394.pdf" TargetMode="External"/><Relationship Id="rId2525" Type="http://schemas.openxmlformats.org/officeDocument/2006/relationships/hyperlink" Target="http://portal.mtc.gob.pe/alerta/Documentos_visor/mapas/M23.03.394.pdf" TargetMode="External"/><Relationship Id="rId2732" Type="http://schemas.openxmlformats.org/officeDocument/2006/relationships/hyperlink" Target="http://portal.mtc.gob.pe/alerta/Documentos_visor/mapas/M23.03.394.pdf" TargetMode="External"/><Relationship Id="rId704" Type="http://schemas.openxmlformats.org/officeDocument/2006/relationships/hyperlink" Target="http://portal.mtc.gob.pe/alerta/Documentos_visor/mapas/M23.03.346.pdf" TargetMode="External"/><Relationship Id="rId911" Type="http://schemas.openxmlformats.org/officeDocument/2006/relationships/hyperlink" Target="http://portal.mtc.gob.pe/alerta/Documentos_visor/mapas/M23.03.346.pdf" TargetMode="External"/><Relationship Id="rId1127" Type="http://schemas.openxmlformats.org/officeDocument/2006/relationships/hyperlink" Target="http://portal.mtc.gob.pe/alerta/Documentos_visor/mapas/M23.03.346.pdf" TargetMode="External"/><Relationship Id="rId1334" Type="http://schemas.openxmlformats.org/officeDocument/2006/relationships/hyperlink" Target="http://portal.mtc.gob.pe/alerta/Documentos_visor/mapas/M23.03.346.pdf" TargetMode="External"/><Relationship Id="rId1541" Type="http://schemas.openxmlformats.org/officeDocument/2006/relationships/hyperlink" Target="http://portal.mtc.gob.pe/alerta/Documentos_visor/mapas/M23.03.394.pdf" TargetMode="External"/><Relationship Id="rId1779" Type="http://schemas.openxmlformats.org/officeDocument/2006/relationships/hyperlink" Target="http://portal.mtc.gob.pe/alerta/Documentos_visor/mapas/M23.03.394.pdf" TargetMode="External"/><Relationship Id="rId1986" Type="http://schemas.openxmlformats.org/officeDocument/2006/relationships/hyperlink" Target="http://portal.mtc.gob.pe/alerta/Documentos_visor/mapas/M23.03.394.pdf" TargetMode="External"/><Relationship Id="rId40" Type="http://schemas.openxmlformats.org/officeDocument/2006/relationships/hyperlink" Target="http://portal.mtc.gob.pe/alerta/Documentos_visor/fotos/M23.01.276.pdf" TargetMode="External"/><Relationship Id="rId1401" Type="http://schemas.openxmlformats.org/officeDocument/2006/relationships/hyperlink" Target="http://portal.mtc.gob.pe/alerta/Documentos_visor/mapas/M23.03.346.pdf" TargetMode="External"/><Relationship Id="rId1639" Type="http://schemas.openxmlformats.org/officeDocument/2006/relationships/hyperlink" Target="http://portal.mtc.gob.pe/alerta/Documentos_visor/mapas/M23.03.394.pdf" TargetMode="External"/><Relationship Id="rId1846" Type="http://schemas.openxmlformats.org/officeDocument/2006/relationships/hyperlink" Target="http://portal.mtc.gob.pe/alerta/Documentos_visor/mapas/M23.03.394.pdf" TargetMode="External"/><Relationship Id="rId1706" Type="http://schemas.openxmlformats.org/officeDocument/2006/relationships/hyperlink" Target="http://portal.mtc.gob.pe/alerta/Documentos_visor/mapas/M23.03.394.pdf" TargetMode="External"/><Relationship Id="rId1913" Type="http://schemas.openxmlformats.org/officeDocument/2006/relationships/hyperlink" Target="http://portal.mtc.gob.pe/alerta/Documentos_visor/mapas/M23.03.394.pdf" TargetMode="External"/><Relationship Id="rId287" Type="http://schemas.openxmlformats.org/officeDocument/2006/relationships/hyperlink" Target="http://portal.mtc.gob.pe/alerta/Documentos_visor/mapas/M23.03.346.pdf" TargetMode="External"/><Relationship Id="rId494" Type="http://schemas.openxmlformats.org/officeDocument/2006/relationships/hyperlink" Target="http://portal.mtc.gob.pe/alerta/Documentos_visor/mapas/M23.03.346.pdf" TargetMode="External"/><Relationship Id="rId2175" Type="http://schemas.openxmlformats.org/officeDocument/2006/relationships/hyperlink" Target="http://portal.mtc.gob.pe/alerta/Documentos_visor/mapas/M23.03.394.pdf" TargetMode="External"/><Relationship Id="rId2382" Type="http://schemas.openxmlformats.org/officeDocument/2006/relationships/hyperlink" Target="http://portal.mtc.gob.pe/alerta/Documentos_visor/mapas/M23.03.394.pdf" TargetMode="External"/><Relationship Id="rId147" Type="http://schemas.openxmlformats.org/officeDocument/2006/relationships/hyperlink" Target="http://portal.mtc.gob.pe/alerta/Documentos_visor/mapas/M23.02.39.pdf" TargetMode="External"/><Relationship Id="rId354" Type="http://schemas.openxmlformats.org/officeDocument/2006/relationships/hyperlink" Target="http://portal.mtc.gob.pe/alerta/Documentos_visor/mapas/M23.03.346.pdf" TargetMode="External"/><Relationship Id="rId799" Type="http://schemas.openxmlformats.org/officeDocument/2006/relationships/hyperlink" Target="http://portal.mtc.gob.pe/alerta/Documentos_visor/mapas/M23.03.346.pdf" TargetMode="External"/><Relationship Id="rId1191" Type="http://schemas.openxmlformats.org/officeDocument/2006/relationships/hyperlink" Target="http://portal.mtc.gob.pe/alerta/Documentos_visor/mapas/M23.03.346.pdf" TargetMode="External"/><Relationship Id="rId2035" Type="http://schemas.openxmlformats.org/officeDocument/2006/relationships/hyperlink" Target="http://portal.mtc.gob.pe/alerta/Documentos_visor/mapas/M23.03.394.pdf" TargetMode="External"/><Relationship Id="rId2687" Type="http://schemas.openxmlformats.org/officeDocument/2006/relationships/hyperlink" Target="http://portal.mtc.gob.pe/alerta/Documentos_visor/mapas/M23.03.394.pdf" TargetMode="External"/><Relationship Id="rId561" Type="http://schemas.openxmlformats.org/officeDocument/2006/relationships/hyperlink" Target="http://portal.mtc.gob.pe/alerta/Documentos_visor/mapas/M23.03.346.pdf" TargetMode="External"/><Relationship Id="rId659" Type="http://schemas.openxmlformats.org/officeDocument/2006/relationships/hyperlink" Target="http://portal.mtc.gob.pe/alerta/Documentos_visor/mapas/M23.03.346.pdf" TargetMode="External"/><Relationship Id="rId866" Type="http://schemas.openxmlformats.org/officeDocument/2006/relationships/hyperlink" Target="http://portal.mtc.gob.pe/alerta/Documentos_visor/mapas/M23.03.346.pdf" TargetMode="External"/><Relationship Id="rId1289" Type="http://schemas.openxmlformats.org/officeDocument/2006/relationships/hyperlink" Target="http://portal.mtc.gob.pe/alerta/Documentos_visor/mapas/M23.03.346.pdf" TargetMode="External"/><Relationship Id="rId1496" Type="http://schemas.openxmlformats.org/officeDocument/2006/relationships/hyperlink" Target="http://portal.mtc.gob.pe/alerta/Documentos_visor/fotos/M23.03.383.pdf" TargetMode="External"/><Relationship Id="rId2242" Type="http://schemas.openxmlformats.org/officeDocument/2006/relationships/hyperlink" Target="http://portal.mtc.gob.pe/alerta/Documentos_visor/mapas/M23.03.394.pdf" TargetMode="External"/><Relationship Id="rId2547" Type="http://schemas.openxmlformats.org/officeDocument/2006/relationships/hyperlink" Target="http://portal.mtc.gob.pe/alerta/Documentos_visor/mapas/M23.03.394.pdf" TargetMode="External"/><Relationship Id="rId214" Type="http://schemas.openxmlformats.org/officeDocument/2006/relationships/hyperlink" Target="http://portal.mtc.gob.pe/alerta/Documentos_visor/mapas/M23.03.346.pdf" TargetMode="External"/><Relationship Id="rId421" Type="http://schemas.openxmlformats.org/officeDocument/2006/relationships/hyperlink" Target="http://portal.mtc.gob.pe/alerta/Documentos_visor/mapas/M23.03.346.pdf" TargetMode="External"/><Relationship Id="rId519" Type="http://schemas.openxmlformats.org/officeDocument/2006/relationships/hyperlink" Target="http://portal.mtc.gob.pe/alerta/Documentos_visor/mapas/M23.03.346.pdf" TargetMode="External"/><Relationship Id="rId1051" Type="http://schemas.openxmlformats.org/officeDocument/2006/relationships/hyperlink" Target="http://portal.mtc.gob.pe/alerta/Documentos_visor/mapas/M23.03.346.pdf" TargetMode="External"/><Relationship Id="rId1149" Type="http://schemas.openxmlformats.org/officeDocument/2006/relationships/hyperlink" Target="http://portal.mtc.gob.pe/alerta/Documentos_visor/mapas/M23.03.346.pdf" TargetMode="External"/><Relationship Id="rId1356" Type="http://schemas.openxmlformats.org/officeDocument/2006/relationships/hyperlink" Target="http://portal.mtc.gob.pe/alerta/Documentos_visor/mapas/M23.03.346.pdf" TargetMode="External"/><Relationship Id="rId2102" Type="http://schemas.openxmlformats.org/officeDocument/2006/relationships/hyperlink" Target="http://portal.mtc.gob.pe/alerta/Documentos_visor/mapas/M23.03.394.pdf" TargetMode="External"/><Relationship Id="rId2754" Type="http://schemas.openxmlformats.org/officeDocument/2006/relationships/hyperlink" Target="http://portal.mtc.gob.pe/alerta/Documentos_visor/mapas/M23.03.394.pdf" TargetMode="External"/><Relationship Id="rId726" Type="http://schemas.openxmlformats.org/officeDocument/2006/relationships/hyperlink" Target="http://portal.mtc.gob.pe/alerta/Documentos_visor/mapas/M23.03.346.pdf" TargetMode="External"/><Relationship Id="rId933" Type="http://schemas.openxmlformats.org/officeDocument/2006/relationships/hyperlink" Target="http://portal.mtc.gob.pe/alerta/Documentos_visor/mapas/M23.03.346.pdf" TargetMode="External"/><Relationship Id="rId1009" Type="http://schemas.openxmlformats.org/officeDocument/2006/relationships/hyperlink" Target="http://portal.mtc.gob.pe/alerta/Documentos_visor/mapas/M23.03.346.pdf" TargetMode="External"/><Relationship Id="rId1563" Type="http://schemas.openxmlformats.org/officeDocument/2006/relationships/hyperlink" Target="http://portal.mtc.gob.pe/alerta/Documentos_visor/mapas/M23.03.394.pdf" TargetMode="External"/><Relationship Id="rId1770" Type="http://schemas.openxmlformats.org/officeDocument/2006/relationships/hyperlink" Target="http://portal.mtc.gob.pe/alerta/Documentos_visor/mapas/M23.03.394.pdf" TargetMode="External"/><Relationship Id="rId1868" Type="http://schemas.openxmlformats.org/officeDocument/2006/relationships/hyperlink" Target="http://portal.mtc.gob.pe/alerta/Documentos_visor/mapas/M23.03.394.pdf" TargetMode="External"/><Relationship Id="rId2407" Type="http://schemas.openxmlformats.org/officeDocument/2006/relationships/hyperlink" Target="http://portal.mtc.gob.pe/alerta/Documentos_visor/mapas/M23.03.394.pdf" TargetMode="External"/><Relationship Id="rId2614" Type="http://schemas.openxmlformats.org/officeDocument/2006/relationships/hyperlink" Target="http://portal.mtc.gob.pe/alerta/Documentos_visor/mapas/M23.03.394.pdf" TargetMode="External"/><Relationship Id="rId62" Type="http://schemas.openxmlformats.org/officeDocument/2006/relationships/hyperlink" Target="http://portal.mtc.gob.pe/alerta/Documentos_visor/fotos/M23.03.32.pdf" TargetMode="External"/><Relationship Id="rId1216" Type="http://schemas.openxmlformats.org/officeDocument/2006/relationships/hyperlink" Target="http://portal.mtc.gob.pe/alerta/Documentos_visor/mapas/M23.03.346.pdf" TargetMode="External"/><Relationship Id="rId1423" Type="http://schemas.openxmlformats.org/officeDocument/2006/relationships/hyperlink" Target="http://portal.mtc.gob.pe/alerta/Documentos_visor/mapas/M23.03.346.pdf" TargetMode="External"/><Relationship Id="rId1630" Type="http://schemas.openxmlformats.org/officeDocument/2006/relationships/hyperlink" Target="http://portal.mtc.gob.pe/alerta/Documentos_visor/mapas/M23.03.394.pdf" TargetMode="External"/><Relationship Id="rId1728" Type="http://schemas.openxmlformats.org/officeDocument/2006/relationships/hyperlink" Target="http://portal.mtc.gob.pe/alerta/Documentos_visor/mapas/M23.03.394.pdf" TargetMode="External"/><Relationship Id="rId1935" Type="http://schemas.openxmlformats.org/officeDocument/2006/relationships/hyperlink" Target="http://portal.mtc.gob.pe/alerta/Documentos_visor/mapas/M23.03.394.pdf" TargetMode="External"/><Relationship Id="rId2197" Type="http://schemas.openxmlformats.org/officeDocument/2006/relationships/hyperlink" Target="http://portal.mtc.gob.pe/alerta/Documentos_visor/mapas/M23.03.394.pdf" TargetMode="External"/><Relationship Id="rId169" Type="http://schemas.openxmlformats.org/officeDocument/2006/relationships/hyperlink" Target="http://portal.mtc.gob.pe/alerta/Documentos_visor/fotos/M23.03.328.pdf" TargetMode="External"/><Relationship Id="rId376" Type="http://schemas.openxmlformats.org/officeDocument/2006/relationships/hyperlink" Target="http://portal.mtc.gob.pe/alerta/Documentos_visor/mapas/M23.03.346.pdf" TargetMode="External"/><Relationship Id="rId583" Type="http://schemas.openxmlformats.org/officeDocument/2006/relationships/hyperlink" Target="http://portal.mtc.gob.pe/alerta/Documentos_visor/mapas/M23.03.346.pdf" TargetMode="External"/><Relationship Id="rId790" Type="http://schemas.openxmlformats.org/officeDocument/2006/relationships/hyperlink" Target="http://portal.mtc.gob.pe/alerta/Documentos_visor/mapas/M23.03.346.pdf" TargetMode="External"/><Relationship Id="rId2057" Type="http://schemas.openxmlformats.org/officeDocument/2006/relationships/hyperlink" Target="http://portal.mtc.gob.pe/alerta/Documentos_visor/mapas/M23.03.394.pdf" TargetMode="External"/><Relationship Id="rId2264" Type="http://schemas.openxmlformats.org/officeDocument/2006/relationships/hyperlink" Target="http://portal.mtc.gob.pe/alerta/Documentos_visor/mapas/M23.03.394.pdf" TargetMode="External"/><Relationship Id="rId2471" Type="http://schemas.openxmlformats.org/officeDocument/2006/relationships/hyperlink" Target="http://portal.mtc.gob.pe/alerta/Documentos_visor/mapas/M23.03.394.pdf" TargetMode="External"/><Relationship Id="rId4" Type="http://schemas.openxmlformats.org/officeDocument/2006/relationships/hyperlink" Target="http://portal.mtc.gob.pe/alerta/Documentos_visor/mapas/M19.03.95.pdf" TargetMode="External"/><Relationship Id="rId236" Type="http://schemas.openxmlformats.org/officeDocument/2006/relationships/hyperlink" Target="http://portal.mtc.gob.pe/alerta/Documentos_visor/mapas/M23.03.346.pdf" TargetMode="External"/><Relationship Id="rId443" Type="http://schemas.openxmlformats.org/officeDocument/2006/relationships/hyperlink" Target="http://portal.mtc.gob.pe/alerta/Documentos_visor/mapas/M23.03.346.pdf" TargetMode="External"/><Relationship Id="rId650" Type="http://schemas.openxmlformats.org/officeDocument/2006/relationships/hyperlink" Target="http://portal.mtc.gob.pe/alerta/Documentos_visor/mapas/M23.03.346.pdf" TargetMode="External"/><Relationship Id="rId888" Type="http://schemas.openxmlformats.org/officeDocument/2006/relationships/hyperlink" Target="http://portal.mtc.gob.pe/alerta/Documentos_visor/mapas/M23.03.346.pdf" TargetMode="External"/><Relationship Id="rId1073" Type="http://schemas.openxmlformats.org/officeDocument/2006/relationships/hyperlink" Target="http://portal.mtc.gob.pe/alerta/Documentos_visor/mapas/M23.03.346.pdf" TargetMode="External"/><Relationship Id="rId1280" Type="http://schemas.openxmlformats.org/officeDocument/2006/relationships/hyperlink" Target="http://portal.mtc.gob.pe/alerta/Documentos_visor/mapas/M23.03.346.pdf" TargetMode="External"/><Relationship Id="rId2124" Type="http://schemas.openxmlformats.org/officeDocument/2006/relationships/hyperlink" Target="http://portal.mtc.gob.pe/alerta/Documentos_visor/mapas/M23.03.394.pdf" TargetMode="External"/><Relationship Id="rId2331" Type="http://schemas.openxmlformats.org/officeDocument/2006/relationships/hyperlink" Target="http://portal.mtc.gob.pe/alerta/Documentos_visor/mapas/M23.03.394.pdf" TargetMode="External"/><Relationship Id="rId2569" Type="http://schemas.openxmlformats.org/officeDocument/2006/relationships/hyperlink" Target="http://portal.mtc.gob.pe/alerta/Documentos_visor/mapas/M23.03.394.pdf" TargetMode="External"/><Relationship Id="rId303" Type="http://schemas.openxmlformats.org/officeDocument/2006/relationships/hyperlink" Target="http://portal.mtc.gob.pe/alerta/Documentos_visor/mapas/M23.03.346.pdf" TargetMode="External"/><Relationship Id="rId748" Type="http://schemas.openxmlformats.org/officeDocument/2006/relationships/hyperlink" Target="http://portal.mtc.gob.pe/alerta/Documentos_visor/mapas/M23.03.346.pdf" TargetMode="External"/><Relationship Id="rId955" Type="http://schemas.openxmlformats.org/officeDocument/2006/relationships/hyperlink" Target="http://portal.mtc.gob.pe/alerta/Documentos_visor/mapas/M23.03.346.pdf" TargetMode="External"/><Relationship Id="rId1140" Type="http://schemas.openxmlformats.org/officeDocument/2006/relationships/hyperlink" Target="http://portal.mtc.gob.pe/alerta/Documentos_visor/mapas/M23.03.346.pdf" TargetMode="External"/><Relationship Id="rId1378" Type="http://schemas.openxmlformats.org/officeDocument/2006/relationships/hyperlink" Target="http://portal.mtc.gob.pe/alerta/Documentos_visor/mapas/M23.03.346.pdf" TargetMode="External"/><Relationship Id="rId1585" Type="http://schemas.openxmlformats.org/officeDocument/2006/relationships/hyperlink" Target="http://portal.mtc.gob.pe/alerta/Documentos_visor/mapas/M23.03.394.pdf" TargetMode="External"/><Relationship Id="rId1792" Type="http://schemas.openxmlformats.org/officeDocument/2006/relationships/hyperlink" Target="http://portal.mtc.gob.pe/alerta/Documentos_visor/mapas/M23.03.394.pdf" TargetMode="External"/><Relationship Id="rId2429" Type="http://schemas.openxmlformats.org/officeDocument/2006/relationships/hyperlink" Target="http://portal.mtc.gob.pe/alerta/Documentos_visor/mapas/M23.03.394.pdf" TargetMode="External"/><Relationship Id="rId2636" Type="http://schemas.openxmlformats.org/officeDocument/2006/relationships/hyperlink" Target="http://portal.mtc.gob.pe/alerta/Documentos_visor/mapas/M23.03.394.pdf" TargetMode="External"/><Relationship Id="rId84" Type="http://schemas.openxmlformats.org/officeDocument/2006/relationships/hyperlink" Target="http://portal.mtc.gob.pe/alerta/Documentos_visor/mapas/M23.03.243.pdf" TargetMode="External"/><Relationship Id="rId510" Type="http://schemas.openxmlformats.org/officeDocument/2006/relationships/hyperlink" Target="http://portal.mtc.gob.pe/alerta/Documentos_visor/mapas/M23.03.346.pdf" TargetMode="External"/><Relationship Id="rId608" Type="http://schemas.openxmlformats.org/officeDocument/2006/relationships/hyperlink" Target="http://portal.mtc.gob.pe/alerta/Documentos_visor/mapas/M23.03.346.pdf" TargetMode="External"/><Relationship Id="rId815" Type="http://schemas.openxmlformats.org/officeDocument/2006/relationships/hyperlink" Target="http://portal.mtc.gob.pe/alerta/Documentos_visor/mapas/M23.03.346.pdf" TargetMode="External"/><Relationship Id="rId1238" Type="http://schemas.openxmlformats.org/officeDocument/2006/relationships/hyperlink" Target="http://portal.mtc.gob.pe/alerta/Documentos_visor/mapas/M23.03.346.pdf" TargetMode="External"/><Relationship Id="rId1445" Type="http://schemas.openxmlformats.org/officeDocument/2006/relationships/hyperlink" Target="http://portal.mtc.gob.pe/alerta/Documentos_visor/mapas/M23.03.346.pdf" TargetMode="External"/><Relationship Id="rId1652" Type="http://schemas.openxmlformats.org/officeDocument/2006/relationships/hyperlink" Target="http://portal.mtc.gob.pe/alerta/Documentos_visor/mapas/M23.03.394.pdf" TargetMode="External"/><Relationship Id="rId1000" Type="http://schemas.openxmlformats.org/officeDocument/2006/relationships/hyperlink" Target="http://portal.mtc.gob.pe/alerta/Documentos_visor/mapas/M23.03.346.pdf" TargetMode="External"/><Relationship Id="rId1305" Type="http://schemas.openxmlformats.org/officeDocument/2006/relationships/hyperlink" Target="http://portal.mtc.gob.pe/alerta/Documentos_visor/mapas/M23.03.346.pdf" TargetMode="External"/><Relationship Id="rId1957" Type="http://schemas.openxmlformats.org/officeDocument/2006/relationships/hyperlink" Target="http://portal.mtc.gob.pe/alerta/Documentos_visor/mapas/M23.03.394.pdf" TargetMode="External"/><Relationship Id="rId2703" Type="http://schemas.openxmlformats.org/officeDocument/2006/relationships/hyperlink" Target="http://portal.mtc.gob.pe/alerta/Documentos_visor/mapas/M23.03.394.pdf" TargetMode="External"/><Relationship Id="rId1512" Type="http://schemas.openxmlformats.org/officeDocument/2006/relationships/hyperlink" Target="http://portal.mtc.gob.pe/alerta/Documentos_visor/mapas/M23.03.394.pdf" TargetMode="External"/><Relationship Id="rId1817" Type="http://schemas.openxmlformats.org/officeDocument/2006/relationships/hyperlink" Target="http://portal.mtc.gob.pe/alerta/Documentos_visor/mapas/M23.03.394.pdf" TargetMode="External"/><Relationship Id="rId11" Type="http://schemas.openxmlformats.org/officeDocument/2006/relationships/hyperlink" Target="http://portal.mtc.gob.pe/alerta/Documentos_visor/mapas/M23.01.285.pdf" TargetMode="External"/><Relationship Id="rId398" Type="http://schemas.openxmlformats.org/officeDocument/2006/relationships/hyperlink" Target="http://portal.mtc.gob.pe/alerta/Documentos_visor/mapas/M23.03.346.pdf" TargetMode="External"/><Relationship Id="rId2079" Type="http://schemas.openxmlformats.org/officeDocument/2006/relationships/hyperlink" Target="http://portal.mtc.gob.pe/alerta/Documentos_visor/mapas/M23.03.394.pdf" TargetMode="External"/><Relationship Id="rId160" Type="http://schemas.openxmlformats.org/officeDocument/2006/relationships/hyperlink" Target="http://portal.mtc.gob.pe/alerta/Documentos_visor/mapas/M23.03.311.pdf" TargetMode="External"/><Relationship Id="rId2286" Type="http://schemas.openxmlformats.org/officeDocument/2006/relationships/hyperlink" Target="http://portal.mtc.gob.pe/alerta/Documentos_visor/mapas/M23.03.394.pdf" TargetMode="External"/><Relationship Id="rId2493" Type="http://schemas.openxmlformats.org/officeDocument/2006/relationships/hyperlink" Target="http://portal.mtc.gob.pe/alerta/Documentos_visor/mapas/M23.03.394.pdf" TargetMode="External"/><Relationship Id="rId258" Type="http://schemas.openxmlformats.org/officeDocument/2006/relationships/hyperlink" Target="http://portal.mtc.gob.pe/alerta/Documentos_visor/mapas/M23.03.346.pdf" TargetMode="External"/><Relationship Id="rId465" Type="http://schemas.openxmlformats.org/officeDocument/2006/relationships/hyperlink" Target="http://portal.mtc.gob.pe/alerta/Documentos_visor/mapas/M23.03.346.pdf" TargetMode="External"/><Relationship Id="rId672" Type="http://schemas.openxmlformats.org/officeDocument/2006/relationships/hyperlink" Target="http://portal.mtc.gob.pe/alerta/Documentos_visor/mapas/M23.03.346.pdf" TargetMode="External"/><Relationship Id="rId1095" Type="http://schemas.openxmlformats.org/officeDocument/2006/relationships/hyperlink" Target="http://portal.mtc.gob.pe/alerta/Documentos_visor/mapas/M23.03.346.pdf" TargetMode="External"/><Relationship Id="rId2146" Type="http://schemas.openxmlformats.org/officeDocument/2006/relationships/hyperlink" Target="http://portal.mtc.gob.pe/alerta/Documentos_visor/mapas/M23.03.394.pdf" TargetMode="External"/><Relationship Id="rId2353" Type="http://schemas.openxmlformats.org/officeDocument/2006/relationships/hyperlink" Target="http://portal.mtc.gob.pe/alerta/Documentos_visor/mapas/M23.03.394.pdf" TargetMode="External"/><Relationship Id="rId2560" Type="http://schemas.openxmlformats.org/officeDocument/2006/relationships/hyperlink" Target="http://portal.mtc.gob.pe/alerta/Documentos_visor/mapas/M23.03.394.pdf" TargetMode="External"/><Relationship Id="rId118" Type="http://schemas.openxmlformats.org/officeDocument/2006/relationships/hyperlink" Target="http://portal.mtc.gob.pe/alerta/Documentos_visor/mapas/M23.03.177.pdf" TargetMode="External"/><Relationship Id="rId325" Type="http://schemas.openxmlformats.org/officeDocument/2006/relationships/hyperlink" Target="http://portal.mtc.gob.pe/alerta/Documentos_visor/mapas/M23.03.346.pdf" TargetMode="External"/><Relationship Id="rId532" Type="http://schemas.openxmlformats.org/officeDocument/2006/relationships/hyperlink" Target="http://portal.mtc.gob.pe/alerta/Documentos_visor/mapas/M23.03.346.pdf" TargetMode="External"/><Relationship Id="rId977" Type="http://schemas.openxmlformats.org/officeDocument/2006/relationships/hyperlink" Target="http://portal.mtc.gob.pe/alerta/Documentos_visor/mapas/M23.03.346.pdf" TargetMode="External"/><Relationship Id="rId1162" Type="http://schemas.openxmlformats.org/officeDocument/2006/relationships/hyperlink" Target="http://portal.mtc.gob.pe/alerta/Documentos_visor/mapas/M23.03.346.pdf" TargetMode="External"/><Relationship Id="rId2006" Type="http://schemas.openxmlformats.org/officeDocument/2006/relationships/hyperlink" Target="http://portal.mtc.gob.pe/alerta/Documentos_visor/mapas/M23.03.394.pdf" TargetMode="External"/><Relationship Id="rId2213" Type="http://schemas.openxmlformats.org/officeDocument/2006/relationships/hyperlink" Target="http://portal.mtc.gob.pe/alerta/Documentos_visor/mapas/M23.03.394.pdf" TargetMode="External"/><Relationship Id="rId2420" Type="http://schemas.openxmlformats.org/officeDocument/2006/relationships/hyperlink" Target="http://portal.mtc.gob.pe/alerta/Documentos_visor/mapas/M23.03.394.pdf" TargetMode="External"/><Relationship Id="rId2658" Type="http://schemas.openxmlformats.org/officeDocument/2006/relationships/hyperlink" Target="http://portal.mtc.gob.pe/alerta/Documentos_visor/mapas/M23.03.394.pdf" TargetMode="External"/><Relationship Id="rId837" Type="http://schemas.openxmlformats.org/officeDocument/2006/relationships/hyperlink" Target="http://portal.mtc.gob.pe/alerta/Documentos_visor/mapas/M23.03.346.pdf" TargetMode="External"/><Relationship Id="rId1022" Type="http://schemas.openxmlformats.org/officeDocument/2006/relationships/hyperlink" Target="http://portal.mtc.gob.pe/alerta/Documentos_visor/mapas/M23.03.346.pdf" TargetMode="External"/><Relationship Id="rId1467" Type="http://schemas.openxmlformats.org/officeDocument/2006/relationships/hyperlink" Target="http://portal.mtc.gob.pe/alerta/Documentos_visor/mapas/M23.03.368.pdf" TargetMode="External"/><Relationship Id="rId1674" Type="http://schemas.openxmlformats.org/officeDocument/2006/relationships/hyperlink" Target="http://portal.mtc.gob.pe/alerta/Documentos_visor/mapas/M23.03.394.pdf" TargetMode="External"/><Relationship Id="rId1881" Type="http://schemas.openxmlformats.org/officeDocument/2006/relationships/hyperlink" Target="http://portal.mtc.gob.pe/alerta/Documentos_visor/mapas/M23.03.394.pdf" TargetMode="External"/><Relationship Id="rId2518" Type="http://schemas.openxmlformats.org/officeDocument/2006/relationships/hyperlink" Target="http://portal.mtc.gob.pe/alerta/Documentos_visor/mapas/M23.03.394.pdf" TargetMode="External"/><Relationship Id="rId2725" Type="http://schemas.openxmlformats.org/officeDocument/2006/relationships/hyperlink" Target="http://portal.mtc.gob.pe/alerta/Documentos_visor/mapas/M23.03.394.pdf" TargetMode="External"/><Relationship Id="rId904" Type="http://schemas.openxmlformats.org/officeDocument/2006/relationships/hyperlink" Target="http://portal.mtc.gob.pe/alerta/Documentos_visor/mapas/M23.03.346.pdf" TargetMode="External"/><Relationship Id="rId1327" Type="http://schemas.openxmlformats.org/officeDocument/2006/relationships/hyperlink" Target="http://portal.mtc.gob.pe/alerta/Documentos_visor/mapas/M23.03.346.pdf" TargetMode="External"/><Relationship Id="rId1534" Type="http://schemas.openxmlformats.org/officeDocument/2006/relationships/hyperlink" Target="http://portal.mtc.gob.pe/alerta/Documentos_visor/mapas/M23.03.394.pdf" TargetMode="External"/><Relationship Id="rId1741" Type="http://schemas.openxmlformats.org/officeDocument/2006/relationships/hyperlink" Target="http://portal.mtc.gob.pe/alerta/Documentos_visor/mapas/M23.03.394.pdf" TargetMode="External"/><Relationship Id="rId1979" Type="http://schemas.openxmlformats.org/officeDocument/2006/relationships/hyperlink" Target="http://portal.mtc.gob.pe/alerta/Documentos_visor/mapas/M23.03.394.pdf" TargetMode="External"/><Relationship Id="rId33" Type="http://schemas.openxmlformats.org/officeDocument/2006/relationships/hyperlink" Target="http://portal.mtc.gob.pe/alerta/Documentos_visor/fotos/M23.01.288.pdf" TargetMode="External"/><Relationship Id="rId1601" Type="http://schemas.openxmlformats.org/officeDocument/2006/relationships/hyperlink" Target="http://portal.mtc.gob.pe/alerta/Documentos_visor/mapas/M23.03.394.pdf" TargetMode="External"/><Relationship Id="rId1839" Type="http://schemas.openxmlformats.org/officeDocument/2006/relationships/hyperlink" Target="http://portal.mtc.gob.pe/alerta/Documentos_visor/mapas/M23.03.394.pdf" TargetMode="External"/><Relationship Id="rId182" Type="http://schemas.openxmlformats.org/officeDocument/2006/relationships/hyperlink" Target="http://portal.mtc.gob.pe/alerta/Documentos_visor/mapas/M23.03.345.pdf" TargetMode="External"/><Relationship Id="rId1906" Type="http://schemas.openxmlformats.org/officeDocument/2006/relationships/hyperlink" Target="http://portal.mtc.gob.pe/alerta/Documentos_visor/mapas/M23.03.394.pdf" TargetMode="External"/><Relationship Id="rId487" Type="http://schemas.openxmlformats.org/officeDocument/2006/relationships/hyperlink" Target="http://portal.mtc.gob.pe/alerta/Documentos_visor/mapas/M23.03.346.pdf" TargetMode="External"/><Relationship Id="rId694" Type="http://schemas.openxmlformats.org/officeDocument/2006/relationships/hyperlink" Target="http://portal.mtc.gob.pe/alerta/Documentos_visor/mapas/M23.03.346.pdf" TargetMode="External"/><Relationship Id="rId2070" Type="http://schemas.openxmlformats.org/officeDocument/2006/relationships/hyperlink" Target="http://portal.mtc.gob.pe/alerta/Documentos_visor/mapas/M23.03.394.pdf" TargetMode="External"/><Relationship Id="rId2168" Type="http://schemas.openxmlformats.org/officeDocument/2006/relationships/hyperlink" Target="http://portal.mtc.gob.pe/alerta/Documentos_visor/mapas/M23.03.394.pdf" TargetMode="External"/><Relationship Id="rId2375" Type="http://schemas.openxmlformats.org/officeDocument/2006/relationships/hyperlink" Target="http://portal.mtc.gob.pe/alerta/Documentos_visor/mapas/M23.03.394.pdf" TargetMode="External"/><Relationship Id="rId347" Type="http://schemas.openxmlformats.org/officeDocument/2006/relationships/hyperlink" Target="http://portal.mtc.gob.pe/alerta/Documentos_visor/mapas/M23.03.346.pdf" TargetMode="External"/><Relationship Id="rId999" Type="http://schemas.openxmlformats.org/officeDocument/2006/relationships/hyperlink" Target="http://portal.mtc.gob.pe/alerta/Documentos_visor/mapas/M23.03.346.pdf" TargetMode="External"/><Relationship Id="rId1184" Type="http://schemas.openxmlformats.org/officeDocument/2006/relationships/hyperlink" Target="http://portal.mtc.gob.pe/alerta/Documentos_visor/mapas/M23.03.346.pdf" TargetMode="External"/><Relationship Id="rId2028" Type="http://schemas.openxmlformats.org/officeDocument/2006/relationships/hyperlink" Target="http://portal.mtc.gob.pe/alerta/Documentos_visor/mapas/M23.03.394.pdf" TargetMode="External"/><Relationship Id="rId2582" Type="http://schemas.openxmlformats.org/officeDocument/2006/relationships/hyperlink" Target="http://portal.mtc.gob.pe/alerta/Documentos_visor/mapas/M23.03.394.pdf" TargetMode="External"/><Relationship Id="rId554" Type="http://schemas.openxmlformats.org/officeDocument/2006/relationships/hyperlink" Target="http://portal.mtc.gob.pe/alerta/Documentos_visor/mapas/M23.03.346.pdf" TargetMode="External"/><Relationship Id="rId761" Type="http://schemas.openxmlformats.org/officeDocument/2006/relationships/hyperlink" Target="http://portal.mtc.gob.pe/alerta/Documentos_visor/mapas/M23.03.346.pdf" TargetMode="External"/><Relationship Id="rId859" Type="http://schemas.openxmlformats.org/officeDocument/2006/relationships/hyperlink" Target="http://portal.mtc.gob.pe/alerta/Documentos_visor/mapas/M23.03.346.pdf" TargetMode="External"/><Relationship Id="rId1391" Type="http://schemas.openxmlformats.org/officeDocument/2006/relationships/hyperlink" Target="http://portal.mtc.gob.pe/alerta/Documentos_visor/mapas/M23.03.346.pdf" TargetMode="External"/><Relationship Id="rId1489" Type="http://schemas.openxmlformats.org/officeDocument/2006/relationships/hyperlink" Target="http://portal.mtc.gob.pe/alerta/Documentos_visor/mapas/M23.03.303.pdf" TargetMode="External"/><Relationship Id="rId1696" Type="http://schemas.openxmlformats.org/officeDocument/2006/relationships/hyperlink" Target="http://portal.mtc.gob.pe/alerta/Documentos_visor/mapas/M23.03.394.pdf" TargetMode="External"/><Relationship Id="rId2235" Type="http://schemas.openxmlformats.org/officeDocument/2006/relationships/hyperlink" Target="http://portal.mtc.gob.pe/alerta/Documentos_visor/mapas/M23.03.394.pdf" TargetMode="External"/><Relationship Id="rId2442" Type="http://schemas.openxmlformats.org/officeDocument/2006/relationships/hyperlink" Target="http://portal.mtc.gob.pe/alerta/Documentos_visor/mapas/M23.03.394.pdf" TargetMode="External"/><Relationship Id="rId193" Type="http://schemas.openxmlformats.org/officeDocument/2006/relationships/hyperlink" Target="http://portal.mtc.gob.pe/alerta/Documentos_visor/mapas/M23.03.346.pdf" TargetMode="External"/><Relationship Id="rId207" Type="http://schemas.openxmlformats.org/officeDocument/2006/relationships/hyperlink" Target="http://portal.mtc.gob.pe/alerta/Documentos_visor/mapas/M23.03.346.pdf" TargetMode="External"/><Relationship Id="rId414" Type="http://schemas.openxmlformats.org/officeDocument/2006/relationships/hyperlink" Target="http://portal.mtc.gob.pe/alerta/Documentos_visor/mapas/M23.03.346.pdf" TargetMode="External"/><Relationship Id="rId498" Type="http://schemas.openxmlformats.org/officeDocument/2006/relationships/hyperlink" Target="http://portal.mtc.gob.pe/alerta/Documentos_visor/mapas/M23.03.346.pdf" TargetMode="External"/><Relationship Id="rId621" Type="http://schemas.openxmlformats.org/officeDocument/2006/relationships/hyperlink" Target="http://portal.mtc.gob.pe/alerta/Documentos_visor/mapas/M23.03.346.pdf" TargetMode="External"/><Relationship Id="rId1044" Type="http://schemas.openxmlformats.org/officeDocument/2006/relationships/hyperlink" Target="http://portal.mtc.gob.pe/alerta/Documentos_visor/mapas/M23.03.346.pdf" TargetMode="External"/><Relationship Id="rId1251" Type="http://schemas.openxmlformats.org/officeDocument/2006/relationships/hyperlink" Target="http://portal.mtc.gob.pe/alerta/Documentos_visor/mapas/M23.03.346.pdf" TargetMode="External"/><Relationship Id="rId1349" Type="http://schemas.openxmlformats.org/officeDocument/2006/relationships/hyperlink" Target="http://portal.mtc.gob.pe/alerta/Documentos_visor/mapas/M23.03.346.pdf" TargetMode="External"/><Relationship Id="rId2081" Type="http://schemas.openxmlformats.org/officeDocument/2006/relationships/hyperlink" Target="http://portal.mtc.gob.pe/alerta/Documentos_visor/mapas/M23.03.394.pdf" TargetMode="External"/><Relationship Id="rId2179" Type="http://schemas.openxmlformats.org/officeDocument/2006/relationships/hyperlink" Target="http://portal.mtc.gob.pe/alerta/Documentos_visor/mapas/M23.03.394.pdf" TargetMode="External"/><Relationship Id="rId2302" Type="http://schemas.openxmlformats.org/officeDocument/2006/relationships/hyperlink" Target="http://portal.mtc.gob.pe/alerta/Documentos_visor/mapas/M23.03.394.pdf" TargetMode="External"/><Relationship Id="rId2747" Type="http://schemas.openxmlformats.org/officeDocument/2006/relationships/hyperlink" Target="http://portal.mtc.gob.pe/alerta/Documentos_visor/mapas/M23.03.394.pdf" TargetMode="External"/><Relationship Id="rId260" Type="http://schemas.openxmlformats.org/officeDocument/2006/relationships/hyperlink" Target="http://portal.mtc.gob.pe/alerta/Documentos_visor/mapas/M23.03.346.pdf" TargetMode="External"/><Relationship Id="rId719" Type="http://schemas.openxmlformats.org/officeDocument/2006/relationships/hyperlink" Target="http://portal.mtc.gob.pe/alerta/Documentos_visor/mapas/M23.03.346.pdf" TargetMode="External"/><Relationship Id="rId926" Type="http://schemas.openxmlformats.org/officeDocument/2006/relationships/hyperlink" Target="http://portal.mtc.gob.pe/alerta/Documentos_visor/mapas/M23.03.346.pdf" TargetMode="External"/><Relationship Id="rId1111" Type="http://schemas.openxmlformats.org/officeDocument/2006/relationships/hyperlink" Target="http://portal.mtc.gob.pe/alerta/Documentos_visor/mapas/M23.03.346.pdf" TargetMode="External"/><Relationship Id="rId1556" Type="http://schemas.openxmlformats.org/officeDocument/2006/relationships/hyperlink" Target="http://portal.mtc.gob.pe/alerta/Documentos_visor/mapas/M23.03.394.pdf" TargetMode="External"/><Relationship Id="rId1763" Type="http://schemas.openxmlformats.org/officeDocument/2006/relationships/hyperlink" Target="http://portal.mtc.gob.pe/alerta/Documentos_visor/mapas/M23.03.394.pdf" TargetMode="External"/><Relationship Id="rId1970" Type="http://schemas.openxmlformats.org/officeDocument/2006/relationships/hyperlink" Target="http://portal.mtc.gob.pe/alerta/Documentos_visor/mapas/M23.03.394.pdf" TargetMode="External"/><Relationship Id="rId2386" Type="http://schemas.openxmlformats.org/officeDocument/2006/relationships/hyperlink" Target="http://portal.mtc.gob.pe/alerta/Documentos_visor/mapas/M23.03.394.pdf" TargetMode="External"/><Relationship Id="rId2593" Type="http://schemas.openxmlformats.org/officeDocument/2006/relationships/hyperlink" Target="http://portal.mtc.gob.pe/alerta/Documentos_visor/mapas/M23.03.394.pdf" TargetMode="External"/><Relationship Id="rId2607" Type="http://schemas.openxmlformats.org/officeDocument/2006/relationships/hyperlink" Target="http://portal.mtc.gob.pe/alerta/Documentos_visor/mapas/M23.03.394.pdf" TargetMode="External"/><Relationship Id="rId55" Type="http://schemas.openxmlformats.org/officeDocument/2006/relationships/hyperlink" Target="http://portal.mtc.gob.pe/alerta/Documentos_visor/mapas/M23.03.296.pdf" TargetMode="External"/><Relationship Id="rId120" Type="http://schemas.openxmlformats.org/officeDocument/2006/relationships/hyperlink" Target="http://portal.mtc.gob.pe/alerta/Documentos_visor/mapas/M23.03.149.pdf" TargetMode="External"/><Relationship Id="rId358" Type="http://schemas.openxmlformats.org/officeDocument/2006/relationships/hyperlink" Target="http://portal.mtc.gob.pe/alerta/Documentos_visor/mapas/M23.03.346.pdf" TargetMode="External"/><Relationship Id="rId565" Type="http://schemas.openxmlformats.org/officeDocument/2006/relationships/hyperlink" Target="http://portal.mtc.gob.pe/alerta/Documentos_visor/mapas/M23.03.346.pdf" TargetMode="External"/><Relationship Id="rId772" Type="http://schemas.openxmlformats.org/officeDocument/2006/relationships/hyperlink" Target="http://portal.mtc.gob.pe/alerta/Documentos_visor/mapas/M23.03.346.pdf" TargetMode="External"/><Relationship Id="rId1195" Type="http://schemas.openxmlformats.org/officeDocument/2006/relationships/hyperlink" Target="http://portal.mtc.gob.pe/alerta/Documentos_visor/mapas/M23.03.346.pdf" TargetMode="External"/><Relationship Id="rId1209" Type="http://schemas.openxmlformats.org/officeDocument/2006/relationships/hyperlink" Target="http://portal.mtc.gob.pe/alerta/Documentos_visor/mapas/M23.03.346.pdf" TargetMode="External"/><Relationship Id="rId1416" Type="http://schemas.openxmlformats.org/officeDocument/2006/relationships/hyperlink" Target="http://portal.mtc.gob.pe/alerta/Documentos_visor/mapas/M23.03.346.pdf" TargetMode="External"/><Relationship Id="rId1623" Type="http://schemas.openxmlformats.org/officeDocument/2006/relationships/hyperlink" Target="http://portal.mtc.gob.pe/alerta/Documentos_visor/mapas/M23.03.394.pdf" TargetMode="External"/><Relationship Id="rId1830" Type="http://schemas.openxmlformats.org/officeDocument/2006/relationships/hyperlink" Target="http://portal.mtc.gob.pe/alerta/Documentos_visor/mapas/M23.03.394.pdf" TargetMode="External"/><Relationship Id="rId2039" Type="http://schemas.openxmlformats.org/officeDocument/2006/relationships/hyperlink" Target="http://portal.mtc.gob.pe/alerta/Documentos_visor/mapas/M23.03.394.pdf" TargetMode="External"/><Relationship Id="rId2246" Type="http://schemas.openxmlformats.org/officeDocument/2006/relationships/hyperlink" Target="http://portal.mtc.gob.pe/alerta/Documentos_visor/mapas/M23.03.394.pdf" TargetMode="External"/><Relationship Id="rId2453" Type="http://schemas.openxmlformats.org/officeDocument/2006/relationships/hyperlink" Target="http://portal.mtc.gob.pe/alerta/Documentos_visor/mapas/M23.03.394.pdf" TargetMode="External"/><Relationship Id="rId2660" Type="http://schemas.openxmlformats.org/officeDocument/2006/relationships/hyperlink" Target="http://portal.mtc.gob.pe/alerta/Documentos_visor/mapas/M23.03.394.pdf" TargetMode="External"/><Relationship Id="rId218" Type="http://schemas.openxmlformats.org/officeDocument/2006/relationships/hyperlink" Target="http://portal.mtc.gob.pe/alerta/Documentos_visor/mapas/M23.03.346.pdf" TargetMode="External"/><Relationship Id="rId425" Type="http://schemas.openxmlformats.org/officeDocument/2006/relationships/hyperlink" Target="http://portal.mtc.gob.pe/alerta/Documentos_visor/mapas/M23.03.346.pdf" TargetMode="External"/><Relationship Id="rId632" Type="http://schemas.openxmlformats.org/officeDocument/2006/relationships/hyperlink" Target="http://portal.mtc.gob.pe/alerta/Documentos_visor/mapas/M23.03.346.pdf" TargetMode="External"/><Relationship Id="rId1055" Type="http://schemas.openxmlformats.org/officeDocument/2006/relationships/hyperlink" Target="http://portal.mtc.gob.pe/alerta/Documentos_visor/mapas/M23.03.346.pdf" TargetMode="External"/><Relationship Id="rId1262" Type="http://schemas.openxmlformats.org/officeDocument/2006/relationships/hyperlink" Target="http://portal.mtc.gob.pe/alerta/Documentos_visor/mapas/M23.03.346.pdf" TargetMode="External"/><Relationship Id="rId1928" Type="http://schemas.openxmlformats.org/officeDocument/2006/relationships/hyperlink" Target="http://portal.mtc.gob.pe/alerta/Documentos_visor/mapas/M23.03.394.pdf" TargetMode="External"/><Relationship Id="rId2092" Type="http://schemas.openxmlformats.org/officeDocument/2006/relationships/hyperlink" Target="http://portal.mtc.gob.pe/alerta/Documentos_visor/mapas/M23.03.394.pdf" TargetMode="External"/><Relationship Id="rId2106" Type="http://schemas.openxmlformats.org/officeDocument/2006/relationships/hyperlink" Target="http://portal.mtc.gob.pe/alerta/Documentos_visor/mapas/M23.03.394.pdf" TargetMode="External"/><Relationship Id="rId2313" Type="http://schemas.openxmlformats.org/officeDocument/2006/relationships/hyperlink" Target="http://portal.mtc.gob.pe/alerta/Documentos_visor/mapas/M23.03.394.pdf" TargetMode="External"/><Relationship Id="rId2520" Type="http://schemas.openxmlformats.org/officeDocument/2006/relationships/hyperlink" Target="http://portal.mtc.gob.pe/alerta/Documentos_visor/mapas/M23.03.394.pdf" TargetMode="External"/><Relationship Id="rId2758" Type="http://schemas.openxmlformats.org/officeDocument/2006/relationships/hyperlink" Target="http://portal.mtc.gob.pe/alerta/Documentos_visor/mapas/M23.03.394.pdf" TargetMode="External"/><Relationship Id="rId271" Type="http://schemas.openxmlformats.org/officeDocument/2006/relationships/hyperlink" Target="http://portal.mtc.gob.pe/alerta/Documentos_visor/mapas/M23.03.346.pdf" TargetMode="External"/><Relationship Id="rId937" Type="http://schemas.openxmlformats.org/officeDocument/2006/relationships/hyperlink" Target="http://portal.mtc.gob.pe/alerta/Documentos_visor/mapas/M23.03.346.pdf" TargetMode="External"/><Relationship Id="rId1122" Type="http://schemas.openxmlformats.org/officeDocument/2006/relationships/hyperlink" Target="http://portal.mtc.gob.pe/alerta/Documentos_visor/mapas/M23.03.346.pdf" TargetMode="External"/><Relationship Id="rId1567" Type="http://schemas.openxmlformats.org/officeDocument/2006/relationships/hyperlink" Target="http://portal.mtc.gob.pe/alerta/Documentos_visor/mapas/M23.03.394.pdf" TargetMode="External"/><Relationship Id="rId1774" Type="http://schemas.openxmlformats.org/officeDocument/2006/relationships/hyperlink" Target="http://portal.mtc.gob.pe/alerta/Documentos_visor/mapas/M23.03.394.pdf" TargetMode="External"/><Relationship Id="rId1981" Type="http://schemas.openxmlformats.org/officeDocument/2006/relationships/hyperlink" Target="http://portal.mtc.gob.pe/alerta/Documentos_visor/mapas/M23.03.394.pdf" TargetMode="External"/><Relationship Id="rId2397" Type="http://schemas.openxmlformats.org/officeDocument/2006/relationships/hyperlink" Target="http://portal.mtc.gob.pe/alerta/Documentos_visor/mapas/M23.03.394.pdf" TargetMode="External"/><Relationship Id="rId2618" Type="http://schemas.openxmlformats.org/officeDocument/2006/relationships/hyperlink" Target="http://portal.mtc.gob.pe/alerta/Documentos_visor/mapas/M23.03.394.pdf" TargetMode="External"/><Relationship Id="rId66" Type="http://schemas.openxmlformats.org/officeDocument/2006/relationships/hyperlink" Target="http://portal.mtc.gob.pe/alerta/Documentos_visor/fotos/M23.03.160.pdf" TargetMode="External"/><Relationship Id="rId131" Type="http://schemas.openxmlformats.org/officeDocument/2006/relationships/hyperlink" Target="http://portal.mtc.gob.pe/alerta/Documentos_visor/mapas/M23.03.100.pdf" TargetMode="External"/><Relationship Id="rId369" Type="http://schemas.openxmlformats.org/officeDocument/2006/relationships/hyperlink" Target="http://portal.mtc.gob.pe/alerta/Documentos_visor/mapas/M23.03.346.pdf" TargetMode="External"/><Relationship Id="rId576" Type="http://schemas.openxmlformats.org/officeDocument/2006/relationships/hyperlink" Target="http://portal.mtc.gob.pe/alerta/Documentos_visor/mapas/M23.03.346.pdf" TargetMode="External"/><Relationship Id="rId783" Type="http://schemas.openxmlformats.org/officeDocument/2006/relationships/hyperlink" Target="http://portal.mtc.gob.pe/alerta/Documentos_visor/mapas/M23.03.346.pdf" TargetMode="External"/><Relationship Id="rId990" Type="http://schemas.openxmlformats.org/officeDocument/2006/relationships/hyperlink" Target="http://portal.mtc.gob.pe/alerta/Documentos_visor/mapas/M23.03.346.pdf" TargetMode="External"/><Relationship Id="rId1427" Type="http://schemas.openxmlformats.org/officeDocument/2006/relationships/hyperlink" Target="http://portal.mtc.gob.pe/alerta/Documentos_visor/mapas/M23.03.346.pdf" TargetMode="External"/><Relationship Id="rId1634" Type="http://schemas.openxmlformats.org/officeDocument/2006/relationships/hyperlink" Target="http://portal.mtc.gob.pe/alerta/Documentos_visor/mapas/M23.03.394.pdf" TargetMode="External"/><Relationship Id="rId1841" Type="http://schemas.openxmlformats.org/officeDocument/2006/relationships/hyperlink" Target="http://portal.mtc.gob.pe/alerta/Documentos_visor/mapas/M23.03.394.pdf" TargetMode="External"/><Relationship Id="rId2257" Type="http://schemas.openxmlformats.org/officeDocument/2006/relationships/hyperlink" Target="http://portal.mtc.gob.pe/alerta/Documentos_visor/mapas/M23.03.394.pdf" TargetMode="External"/><Relationship Id="rId2464" Type="http://schemas.openxmlformats.org/officeDocument/2006/relationships/hyperlink" Target="http://portal.mtc.gob.pe/alerta/Documentos_visor/mapas/M23.03.394.pdf" TargetMode="External"/><Relationship Id="rId2671" Type="http://schemas.openxmlformats.org/officeDocument/2006/relationships/hyperlink" Target="http://portal.mtc.gob.pe/alerta/Documentos_visor/mapas/M23.03.394.pdf" TargetMode="External"/><Relationship Id="rId229" Type="http://schemas.openxmlformats.org/officeDocument/2006/relationships/hyperlink" Target="http://portal.mtc.gob.pe/alerta/Documentos_visor/mapas/M23.03.346.pdf" TargetMode="External"/><Relationship Id="rId436" Type="http://schemas.openxmlformats.org/officeDocument/2006/relationships/hyperlink" Target="http://portal.mtc.gob.pe/alerta/Documentos_visor/mapas/M23.03.346.pdf" TargetMode="External"/><Relationship Id="rId643" Type="http://schemas.openxmlformats.org/officeDocument/2006/relationships/hyperlink" Target="http://portal.mtc.gob.pe/alerta/Documentos_visor/mapas/M23.03.346.pdf" TargetMode="External"/><Relationship Id="rId1066" Type="http://schemas.openxmlformats.org/officeDocument/2006/relationships/hyperlink" Target="http://portal.mtc.gob.pe/alerta/Documentos_visor/mapas/M23.03.346.pdf" TargetMode="External"/><Relationship Id="rId1273" Type="http://schemas.openxmlformats.org/officeDocument/2006/relationships/hyperlink" Target="http://portal.mtc.gob.pe/alerta/Documentos_visor/mapas/M23.03.346.pdf" TargetMode="External"/><Relationship Id="rId1480" Type="http://schemas.openxmlformats.org/officeDocument/2006/relationships/hyperlink" Target="http://portal.mtc.gob.pe/alerta/Documentos_visor/mapas/M23.03.374.pdf" TargetMode="External"/><Relationship Id="rId1939" Type="http://schemas.openxmlformats.org/officeDocument/2006/relationships/hyperlink" Target="http://portal.mtc.gob.pe/alerta/Documentos_visor/mapas/M23.03.394.pdf" TargetMode="External"/><Relationship Id="rId2117" Type="http://schemas.openxmlformats.org/officeDocument/2006/relationships/hyperlink" Target="http://portal.mtc.gob.pe/alerta/Documentos_visor/mapas/M23.03.394.pdf" TargetMode="External"/><Relationship Id="rId2324" Type="http://schemas.openxmlformats.org/officeDocument/2006/relationships/hyperlink" Target="http://portal.mtc.gob.pe/alerta/Documentos_visor/mapas/M23.03.394.pdf" TargetMode="External"/><Relationship Id="rId2769" Type="http://schemas.openxmlformats.org/officeDocument/2006/relationships/hyperlink" Target="http://portal.mtc.gob.pe/alerta/Documentos_visor/mapas/M23.03.394.pdf" TargetMode="External"/><Relationship Id="rId850" Type="http://schemas.openxmlformats.org/officeDocument/2006/relationships/hyperlink" Target="http://portal.mtc.gob.pe/alerta/Documentos_visor/mapas/M23.03.346.pdf" TargetMode="External"/><Relationship Id="rId948" Type="http://schemas.openxmlformats.org/officeDocument/2006/relationships/hyperlink" Target="http://portal.mtc.gob.pe/alerta/Documentos_visor/mapas/M23.03.346.pdf" TargetMode="External"/><Relationship Id="rId1133" Type="http://schemas.openxmlformats.org/officeDocument/2006/relationships/hyperlink" Target="http://portal.mtc.gob.pe/alerta/Documentos_visor/mapas/M23.03.346.pdf" TargetMode="External"/><Relationship Id="rId1578" Type="http://schemas.openxmlformats.org/officeDocument/2006/relationships/hyperlink" Target="http://portal.mtc.gob.pe/alerta/Documentos_visor/mapas/M23.03.394.pdf" TargetMode="External"/><Relationship Id="rId1701" Type="http://schemas.openxmlformats.org/officeDocument/2006/relationships/hyperlink" Target="http://portal.mtc.gob.pe/alerta/Documentos_visor/mapas/M23.03.394.pdf" TargetMode="External"/><Relationship Id="rId1785" Type="http://schemas.openxmlformats.org/officeDocument/2006/relationships/hyperlink" Target="http://portal.mtc.gob.pe/alerta/Documentos_visor/mapas/M23.03.394.pdf" TargetMode="External"/><Relationship Id="rId1992" Type="http://schemas.openxmlformats.org/officeDocument/2006/relationships/hyperlink" Target="http://portal.mtc.gob.pe/alerta/Documentos_visor/mapas/M23.03.394.pdf" TargetMode="External"/><Relationship Id="rId2531" Type="http://schemas.openxmlformats.org/officeDocument/2006/relationships/hyperlink" Target="http://portal.mtc.gob.pe/alerta/Documentos_visor/mapas/M23.03.394.pdf" TargetMode="External"/><Relationship Id="rId2629" Type="http://schemas.openxmlformats.org/officeDocument/2006/relationships/hyperlink" Target="http://portal.mtc.gob.pe/alerta/Documentos_visor/mapas/M23.03.394.pdf" TargetMode="External"/><Relationship Id="rId77" Type="http://schemas.openxmlformats.org/officeDocument/2006/relationships/hyperlink" Target="http://portal.mtc.gob.pe/alerta/Documentos_visor/mapas/M23.03.276.pdf" TargetMode="External"/><Relationship Id="rId282" Type="http://schemas.openxmlformats.org/officeDocument/2006/relationships/hyperlink" Target="http://portal.mtc.gob.pe/alerta/Documentos_visor/mapas/M23.03.346.pdf" TargetMode="External"/><Relationship Id="rId503" Type="http://schemas.openxmlformats.org/officeDocument/2006/relationships/hyperlink" Target="http://portal.mtc.gob.pe/alerta/Documentos_visor/mapas/M23.03.346.pdf" TargetMode="External"/><Relationship Id="rId587" Type="http://schemas.openxmlformats.org/officeDocument/2006/relationships/hyperlink" Target="http://portal.mtc.gob.pe/alerta/Documentos_visor/mapas/M23.03.346.pdf" TargetMode="External"/><Relationship Id="rId710" Type="http://schemas.openxmlformats.org/officeDocument/2006/relationships/hyperlink" Target="http://portal.mtc.gob.pe/alerta/Documentos_visor/mapas/M23.03.346.pdf" TargetMode="External"/><Relationship Id="rId808" Type="http://schemas.openxmlformats.org/officeDocument/2006/relationships/hyperlink" Target="http://portal.mtc.gob.pe/alerta/Documentos_visor/mapas/M23.03.346.pdf" TargetMode="External"/><Relationship Id="rId1340" Type="http://schemas.openxmlformats.org/officeDocument/2006/relationships/hyperlink" Target="http://portal.mtc.gob.pe/alerta/Documentos_visor/mapas/M23.03.346.pdf" TargetMode="External"/><Relationship Id="rId1438" Type="http://schemas.openxmlformats.org/officeDocument/2006/relationships/hyperlink" Target="http://portal.mtc.gob.pe/alerta/Documentos_visor/mapas/M23.03.346.pdf" TargetMode="External"/><Relationship Id="rId1645" Type="http://schemas.openxmlformats.org/officeDocument/2006/relationships/hyperlink" Target="http://portal.mtc.gob.pe/alerta/Documentos_visor/mapas/M23.03.394.pdf" TargetMode="External"/><Relationship Id="rId2170" Type="http://schemas.openxmlformats.org/officeDocument/2006/relationships/hyperlink" Target="http://portal.mtc.gob.pe/alerta/Documentos_visor/mapas/M23.03.394.pdf" TargetMode="External"/><Relationship Id="rId2268" Type="http://schemas.openxmlformats.org/officeDocument/2006/relationships/hyperlink" Target="http://portal.mtc.gob.pe/alerta/Documentos_visor/mapas/M23.03.394.pdf" TargetMode="External"/><Relationship Id="rId8" Type="http://schemas.openxmlformats.org/officeDocument/2006/relationships/hyperlink" Target="http://portal.mtc.gob.pe/alerta/Documentos_visor/mapas/M23.01.274.pdf" TargetMode="External"/><Relationship Id="rId142" Type="http://schemas.openxmlformats.org/officeDocument/2006/relationships/hyperlink" Target="http://portal.mtc.gob.pe/alerta/Documentos_visor/mapas/M23.02.159.pdf" TargetMode="External"/><Relationship Id="rId447" Type="http://schemas.openxmlformats.org/officeDocument/2006/relationships/hyperlink" Target="http://portal.mtc.gob.pe/alerta/Documentos_visor/mapas/M23.03.346.pdf" TargetMode="External"/><Relationship Id="rId794" Type="http://schemas.openxmlformats.org/officeDocument/2006/relationships/hyperlink" Target="http://portal.mtc.gob.pe/alerta/Documentos_visor/mapas/M23.03.346.pdf" TargetMode="External"/><Relationship Id="rId1077" Type="http://schemas.openxmlformats.org/officeDocument/2006/relationships/hyperlink" Target="http://portal.mtc.gob.pe/alerta/Documentos_visor/mapas/M23.03.346.pdf" TargetMode="External"/><Relationship Id="rId1200" Type="http://schemas.openxmlformats.org/officeDocument/2006/relationships/hyperlink" Target="http://portal.mtc.gob.pe/alerta/Documentos_visor/mapas/M23.03.346.pdf" TargetMode="External"/><Relationship Id="rId1852" Type="http://schemas.openxmlformats.org/officeDocument/2006/relationships/hyperlink" Target="http://portal.mtc.gob.pe/alerta/Documentos_visor/mapas/M23.03.394.pdf" TargetMode="External"/><Relationship Id="rId2030" Type="http://schemas.openxmlformats.org/officeDocument/2006/relationships/hyperlink" Target="http://portal.mtc.gob.pe/alerta/Documentos_visor/mapas/M23.03.394.pdf" TargetMode="External"/><Relationship Id="rId2128" Type="http://schemas.openxmlformats.org/officeDocument/2006/relationships/hyperlink" Target="http://portal.mtc.gob.pe/alerta/Documentos_visor/mapas/M23.03.394.pdf" TargetMode="External"/><Relationship Id="rId2475" Type="http://schemas.openxmlformats.org/officeDocument/2006/relationships/hyperlink" Target="http://portal.mtc.gob.pe/alerta/Documentos_visor/mapas/M23.03.394.pdf" TargetMode="External"/><Relationship Id="rId2682" Type="http://schemas.openxmlformats.org/officeDocument/2006/relationships/hyperlink" Target="http://portal.mtc.gob.pe/alerta/Documentos_visor/mapas/M23.03.394.pdf" TargetMode="External"/><Relationship Id="rId654" Type="http://schemas.openxmlformats.org/officeDocument/2006/relationships/hyperlink" Target="http://portal.mtc.gob.pe/alerta/Documentos_visor/mapas/M23.03.346.pdf" TargetMode="External"/><Relationship Id="rId861" Type="http://schemas.openxmlformats.org/officeDocument/2006/relationships/hyperlink" Target="http://portal.mtc.gob.pe/alerta/Documentos_visor/mapas/M23.03.346.pdf" TargetMode="External"/><Relationship Id="rId959" Type="http://schemas.openxmlformats.org/officeDocument/2006/relationships/hyperlink" Target="http://portal.mtc.gob.pe/alerta/Documentos_visor/mapas/M23.03.346.pdf" TargetMode="External"/><Relationship Id="rId1284" Type="http://schemas.openxmlformats.org/officeDocument/2006/relationships/hyperlink" Target="http://portal.mtc.gob.pe/alerta/Documentos_visor/mapas/M23.03.346.pdf" TargetMode="External"/><Relationship Id="rId1491" Type="http://schemas.openxmlformats.org/officeDocument/2006/relationships/hyperlink" Target="http://portal.mtc.gob.pe/alerta/Documentos_visor/mapas/M23.03.377.pdf" TargetMode="External"/><Relationship Id="rId1505" Type="http://schemas.openxmlformats.org/officeDocument/2006/relationships/hyperlink" Target="http://portal.mtc.gob.pe/alerta/Documentos_visor/fotos/M23.03.386.pdf" TargetMode="External"/><Relationship Id="rId1589" Type="http://schemas.openxmlformats.org/officeDocument/2006/relationships/hyperlink" Target="http://portal.mtc.gob.pe/alerta/Documentos_visor/mapas/M23.03.394.pdf" TargetMode="External"/><Relationship Id="rId1712" Type="http://schemas.openxmlformats.org/officeDocument/2006/relationships/hyperlink" Target="http://portal.mtc.gob.pe/alerta/Documentos_visor/mapas/M23.03.394.pdf" TargetMode="External"/><Relationship Id="rId2335" Type="http://schemas.openxmlformats.org/officeDocument/2006/relationships/hyperlink" Target="http://portal.mtc.gob.pe/alerta/Documentos_visor/mapas/M23.03.394.pdf" TargetMode="External"/><Relationship Id="rId2542" Type="http://schemas.openxmlformats.org/officeDocument/2006/relationships/hyperlink" Target="http://portal.mtc.gob.pe/alerta/Documentos_visor/mapas/M23.03.394.pdf" TargetMode="External"/><Relationship Id="rId293" Type="http://schemas.openxmlformats.org/officeDocument/2006/relationships/hyperlink" Target="http://portal.mtc.gob.pe/alerta/Documentos_visor/mapas/M23.03.346.pdf" TargetMode="External"/><Relationship Id="rId307" Type="http://schemas.openxmlformats.org/officeDocument/2006/relationships/hyperlink" Target="http://portal.mtc.gob.pe/alerta/Documentos_visor/mapas/M23.03.346.pdf" TargetMode="External"/><Relationship Id="rId514" Type="http://schemas.openxmlformats.org/officeDocument/2006/relationships/hyperlink" Target="http://portal.mtc.gob.pe/alerta/Documentos_visor/mapas/M23.03.346.pdf" TargetMode="External"/><Relationship Id="rId721" Type="http://schemas.openxmlformats.org/officeDocument/2006/relationships/hyperlink" Target="http://portal.mtc.gob.pe/alerta/Documentos_visor/mapas/M23.03.346.pdf" TargetMode="External"/><Relationship Id="rId1144" Type="http://schemas.openxmlformats.org/officeDocument/2006/relationships/hyperlink" Target="http://portal.mtc.gob.pe/alerta/Documentos_visor/mapas/M23.03.346.pdf" TargetMode="External"/><Relationship Id="rId1351" Type="http://schemas.openxmlformats.org/officeDocument/2006/relationships/hyperlink" Target="http://portal.mtc.gob.pe/alerta/Documentos_visor/mapas/M23.03.346.pdf" TargetMode="External"/><Relationship Id="rId1449" Type="http://schemas.openxmlformats.org/officeDocument/2006/relationships/hyperlink" Target="http://portal.mtc.gob.pe/alerta/Documentos_visor/mapas/M23.03.353.pdf" TargetMode="External"/><Relationship Id="rId1796" Type="http://schemas.openxmlformats.org/officeDocument/2006/relationships/hyperlink" Target="http://portal.mtc.gob.pe/alerta/Documentos_visor/mapas/M23.03.394.pdf" TargetMode="External"/><Relationship Id="rId2181" Type="http://schemas.openxmlformats.org/officeDocument/2006/relationships/hyperlink" Target="http://portal.mtc.gob.pe/alerta/Documentos_visor/mapas/M23.03.394.pdf" TargetMode="External"/><Relationship Id="rId2402" Type="http://schemas.openxmlformats.org/officeDocument/2006/relationships/hyperlink" Target="http://portal.mtc.gob.pe/alerta/Documentos_visor/mapas/M23.03.394.pdf" TargetMode="External"/><Relationship Id="rId88" Type="http://schemas.openxmlformats.org/officeDocument/2006/relationships/hyperlink" Target="http://portal.mtc.gob.pe/alerta/Documentos_visor/mapas/M23.03.237.pdf" TargetMode="External"/><Relationship Id="rId153" Type="http://schemas.openxmlformats.org/officeDocument/2006/relationships/hyperlink" Target="http://portal.mtc.gob.pe/alerta/Documentos_visor/mapas/M23.03.306.pdf" TargetMode="External"/><Relationship Id="rId360" Type="http://schemas.openxmlformats.org/officeDocument/2006/relationships/hyperlink" Target="http://portal.mtc.gob.pe/alerta/Documentos_visor/mapas/M23.03.346.pdf" TargetMode="External"/><Relationship Id="rId598" Type="http://schemas.openxmlformats.org/officeDocument/2006/relationships/hyperlink" Target="http://portal.mtc.gob.pe/alerta/Documentos_visor/mapas/M23.03.346.pdf" TargetMode="External"/><Relationship Id="rId819" Type="http://schemas.openxmlformats.org/officeDocument/2006/relationships/hyperlink" Target="http://portal.mtc.gob.pe/alerta/Documentos_visor/mapas/M23.03.346.pdf" TargetMode="External"/><Relationship Id="rId1004" Type="http://schemas.openxmlformats.org/officeDocument/2006/relationships/hyperlink" Target="http://portal.mtc.gob.pe/alerta/Documentos_visor/mapas/M23.03.346.pdf" TargetMode="External"/><Relationship Id="rId1211" Type="http://schemas.openxmlformats.org/officeDocument/2006/relationships/hyperlink" Target="http://portal.mtc.gob.pe/alerta/Documentos_visor/mapas/M23.03.346.pdf" TargetMode="External"/><Relationship Id="rId1656" Type="http://schemas.openxmlformats.org/officeDocument/2006/relationships/hyperlink" Target="http://portal.mtc.gob.pe/alerta/Documentos_visor/mapas/M23.03.394.pdf" TargetMode="External"/><Relationship Id="rId1863" Type="http://schemas.openxmlformats.org/officeDocument/2006/relationships/hyperlink" Target="http://portal.mtc.gob.pe/alerta/Documentos_visor/mapas/M23.03.394.pdf" TargetMode="External"/><Relationship Id="rId2041" Type="http://schemas.openxmlformats.org/officeDocument/2006/relationships/hyperlink" Target="http://portal.mtc.gob.pe/alerta/Documentos_visor/mapas/M23.03.394.pdf" TargetMode="External"/><Relationship Id="rId2279" Type="http://schemas.openxmlformats.org/officeDocument/2006/relationships/hyperlink" Target="http://portal.mtc.gob.pe/alerta/Documentos_visor/mapas/M23.03.394.pdf" TargetMode="External"/><Relationship Id="rId2486" Type="http://schemas.openxmlformats.org/officeDocument/2006/relationships/hyperlink" Target="http://portal.mtc.gob.pe/alerta/Documentos_visor/mapas/M23.03.394.pdf" TargetMode="External"/><Relationship Id="rId2693" Type="http://schemas.openxmlformats.org/officeDocument/2006/relationships/hyperlink" Target="http://portal.mtc.gob.pe/alerta/Documentos_visor/mapas/M23.03.394.pdf" TargetMode="External"/><Relationship Id="rId2707" Type="http://schemas.openxmlformats.org/officeDocument/2006/relationships/hyperlink" Target="http://portal.mtc.gob.pe/alerta/Documentos_visor/mapas/M23.03.394.pdf" TargetMode="External"/><Relationship Id="rId220" Type="http://schemas.openxmlformats.org/officeDocument/2006/relationships/hyperlink" Target="http://portal.mtc.gob.pe/alerta/Documentos_visor/mapas/M23.03.346.pdf" TargetMode="External"/><Relationship Id="rId458" Type="http://schemas.openxmlformats.org/officeDocument/2006/relationships/hyperlink" Target="http://portal.mtc.gob.pe/alerta/Documentos_visor/mapas/M23.03.346.pdf" TargetMode="External"/><Relationship Id="rId665" Type="http://schemas.openxmlformats.org/officeDocument/2006/relationships/hyperlink" Target="http://portal.mtc.gob.pe/alerta/Documentos_visor/mapas/M23.03.346.pdf" TargetMode="External"/><Relationship Id="rId872" Type="http://schemas.openxmlformats.org/officeDocument/2006/relationships/hyperlink" Target="http://portal.mtc.gob.pe/alerta/Documentos_visor/mapas/M23.03.346.pdf" TargetMode="External"/><Relationship Id="rId1088" Type="http://schemas.openxmlformats.org/officeDocument/2006/relationships/hyperlink" Target="http://portal.mtc.gob.pe/alerta/Documentos_visor/mapas/M23.03.346.pdf" TargetMode="External"/><Relationship Id="rId1295" Type="http://schemas.openxmlformats.org/officeDocument/2006/relationships/hyperlink" Target="http://portal.mtc.gob.pe/alerta/Documentos_visor/mapas/M23.03.346.pdf" TargetMode="External"/><Relationship Id="rId1309" Type="http://schemas.openxmlformats.org/officeDocument/2006/relationships/hyperlink" Target="http://portal.mtc.gob.pe/alerta/Documentos_visor/mapas/M23.03.346.pdf" TargetMode="External"/><Relationship Id="rId1516" Type="http://schemas.openxmlformats.org/officeDocument/2006/relationships/hyperlink" Target="http://portal.mtc.gob.pe/alerta/Documentos_visor/mapas/M23.03.394.pdf" TargetMode="External"/><Relationship Id="rId1723" Type="http://schemas.openxmlformats.org/officeDocument/2006/relationships/hyperlink" Target="http://portal.mtc.gob.pe/alerta/Documentos_visor/mapas/M23.03.394.pdf" TargetMode="External"/><Relationship Id="rId1930" Type="http://schemas.openxmlformats.org/officeDocument/2006/relationships/hyperlink" Target="http://portal.mtc.gob.pe/alerta/Documentos_visor/mapas/M23.03.394.pdf" TargetMode="External"/><Relationship Id="rId2139" Type="http://schemas.openxmlformats.org/officeDocument/2006/relationships/hyperlink" Target="http://portal.mtc.gob.pe/alerta/Documentos_visor/mapas/M23.03.394.pdf" TargetMode="External"/><Relationship Id="rId2346" Type="http://schemas.openxmlformats.org/officeDocument/2006/relationships/hyperlink" Target="http://portal.mtc.gob.pe/alerta/Documentos_visor/mapas/M23.03.394.pdf" TargetMode="External"/><Relationship Id="rId2553" Type="http://schemas.openxmlformats.org/officeDocument/2006/relationships/hyperlink" Target="http://portal.mtc.gob.pe/alerta/Documentos_visor/mapas/M23.03.394.pdf" TargetMode="External"/><Relationship Id="rId2760" Type="http://schemas.openxmlformats.org/officeDocument/2006/relationships/hyperlink" Target="http://portal.mtc.gob.pe/alerta/Documentos_visor/mapas/M23.03.394.pdf" TargetMode="External"/><Relationship Id="rId15" Type="http://schemas.openxmlformats.org/officeDocument/2006/relationships/hyperlink" Target="http://portal.mtc.gob.pe/alerta/Documentos_visor/mapas/M23.01.278.pdf" TargetMode="External"/><Relationship Id="rId318" Type="http://schemas.openxmlformats.org/officeDocument/2006/relationships/hyperlink" Target="http://portal.mtc.gob.pe/alerta/Documentos_visor/mapas/M23.03.346.pdf" TargetMode="External"/><Relationship Id="rId525" Type="http://schemas.openxmlformats.org/officeDocument/2006/relationships/hyperlink" Target="http://portal.mtc.gob.pe/alerta/Documentos_visor/mapas/M23.03.346.pdf" TargetMode="External"/><Relationship Id="rId732" Type="http://schemas.openxmlformats.org/officeDocument/2006/relationships/hyperlink" Target="http://portal.mtc.gob.pe/alerta/Documentos_visor/mapas/M23.03.346.pdf" TargetMode="External"/><Relationship Id="rId1155" Type="http://schemas.openxmlformats.org/officeDocument/2006/relationships/hyperlink" Target="http://portal.mtc.gob.pe/alerta/Documentos_visor/mapas/M23.03.346.pdf" TargetMode="External"/><Relationship Id="rId1362" Type="http://schemas.openxmlformats.org/officeDocument/2006/relationships/hyperlink" Target="http://portal.mtc.gob.pe/alerta/Documentos_visor/mapas/M23.03.346.pdf" TargetMode="External"/><Relationship Id="rId2192" Type="http://schemas.openxmlformats.org/officeDocument/2006/relationships/hyperlink" Target="http://portal.mtc.gob.pe/alerta/Documentos_visor/mapas/M23.03.394.pdf" TargetMode="External"/><Relationship Id="rId2206" Type="http://schemas.openxmlformats.org/officeDocument/2006/relationships/hyperlink" Target="http://portal.mtc.gob.pe/alerta/Documentos_visor/mapas/M23.03.394.pdf" TargetMode="External"/><Relationship Id="rId2413" Type="http://schemas.openxmlformats.org/officeDocument/2006/relationships/hyperlink" Target="http://portal.mtc.gob.pe/alerta/Documentos_visor/mapas/M23.03.394.pdf" TargetMode="External"/><Relationship Id="rId2620" Type="http://schemas.openxmlformats.org/officeDocument/2006/relationships/hyperlink" Target="http://portal.mtc.gob.pe/alerta/Documentos_visor/mapas/M23.03.394.pdf" TargetMode="External"/><Relationship Id="rId99" Type="http://schemas.openxmlformats.org/officeDocument/2006/relationships/hyperlink" Target="http://portal.mtc.gob.pe/alerta/Documentos_visor/fotos/M23.02.85.pdf" TargetMode="External"/><Relationship Id="rId164" Type="http://schemas.openxmlformats.org/officeDocument/2006/relationships/hyperlink" Target="http://portal.mtc.gob.pe/alerta/Documentos_visor/fotos/M23.03.223.pdf" TargetMode="External"/><Relationship Id="rId371" Type="http://schemas.openxmlformats.org/officeDocument/2006/relationships/hyperlink" Target="http://portal.mtc.gob.pe/alerta/Documentos_visor/mapas/M23.03.346.pdf" TargetMode="External"/><Relationship Id="rId1015" Type="http://schemas.openxmlformats.org/officeDocument/2006/relationships/hyperlink" Target="http://portal.mtc.gob.pe/alerta/Documentos_visor/mapas/M23.03.346.pdf" TargetMode="External"/><Relationship Id="rId1222" Type="http://schemas.openxmlformats.org/officeDocument/2006/relationships/hyperlink" Target="http://portal.mtc.gob.pe/alerta/Documentos_visor/mapas/M23.03.346.pdf" TargetMode="External"/><Relationship Id="rId1667" Type="http://schemas.openxmlformats.org/officeDocument/2006/relationships/hyperlink" Target="http://portal.mtc.gob.pe/alerta/Documentos_visor/mapas/M23.03.394.pdf" TargetMode="External"/><Relationship Id="rId1874" Type="http://schemas.openxmlformats.org/officeDocument/2006/relationships/hyperlink" Target="http://portal.mtc.gob.pe/alerta/Documentos_visor/mapas/M23.03.394.pdf" TargetMode="External"/><Relationship Id="rId2052" Type="http://schemas.openxmlformats.org/officeDocument/2006/relationships/hyperlink" Target="http://portal.mtc.gob.pe/alerta/Documentos_visor/mapas/M23.03.394.pdf" TargetMode="External"/><Relationship Id="rId2497" Type="http://schemas.openxmlformats.org/officeDocument/2006/relationships/hyperlink" Target="http://portal.mtc.gob.pe/alerta/Documentos_visor/mapas/M23.03.394.pdf" TargetMode="External"/><Relationship Id="rId2718" Type="http://schemas.openxmlformats.org/officeDocument/2006/relationships/hyperlink" Target="http://portal.mtc.gob.pe/alerta/Documentos_visor/mapas/M23.03.394.pdf" TargetMode="External"/><Relationship Id="rId469" Type="http://schemas.openxmlformats.org/officeDocument/2006/relationships/hyperlink" Target="http://portal.mtc.gob.pe/alerta/Documentos_visor/mapas/M23.03.346.pdf" TargetMode="External"/><Relationship Id="rId676" Type="http://schemas.openxmlformats.org/officeDocument/2006/relationships/hyperlink" Target="http://portal.mtc.gob.pe/alerta/Documentos_visor/mapas/M23.03.346.pdf" TargetMode="External"/><Relationship Id="rId883" Type="http://schemas.openxmlformats.org/officeDocument/2006/relationships/hyperlink" Target="http://portal.mtc.gob.pe/alerta/Documentos_visor/mapas/M23.03.346.pdf" TargetMode="External"/><Relationship Id="rId1099" Type="http://schemas.openxmlformats.org/officeDocument/2006/relationships/hyperlink" Target="http://portal.mtc.gob.pe/alerta/Documentos_visor/mapas/M23.03.346.pdf" TargetMode="External"/><Relationship Id="rId1527" Type="http://schemas.openxmlformats.org/officeDocument/2006/relationships/hyperlink" Target="http://portal.mtc.gob.pe/alerta/Documentos_visor/mapas/M23.03.394.pdf" TargetMode="External"/><Relationship Id="rId1734" Type="http://schemas.openxmlformats.org/officeDocument/2006/relationships/hyperlink" Target="http://portal.mtc.gob.pe/alerta/Documentos_visor/mapas/M23.03.394.pdf" TargetMode="External"/><Relationship Id="rId1941" Type="http://schemas.openxmlformats.org/officeDocument/2006/relationships/hyperlink" Target="http://portal.mtc.gob.pe/alerta/Documentos_visor/mapas/M23.03.394.pdf" TargetMode="External"/><Relationship Id="rId2357" Type="http://schemas.openxmlformats.org/officeDocument/2006/relationships/hyperlink" Target="http://portal.mtc.gob.pe/alerta/Documentos_visor/mapas/M23.03.394.pdf" TargetMode="External"/><Relationship Id="rId2564" Type="http://schemas.openxmlformats.org/officeDocument/2006/relationships/hyperlink" Target="http://portal.mtc.gob.pe/alerta/Documentos_visor/mapas/M23.03.394.pdf" TargetMode="External"/><Relationship Id="rId26" Type="http://schemas.openxmlformats.org/officeDocument/2006/relationships/hyperlink" Target="http://portal.mtc.gob.pe/alerta/Documentos_visor/fotos/M23.03.56.pdf" TargetMode="External"/><Relationship Id="rId231" Type="http://schemas.openxmlformats.org/officeDocument/2006/relationships/hyperlink" Target="http://portal.mtc.gob.pe/alerta/Documentos_visor/mapas/M23.03.346.pdf" TargetMode="External"/><Relationship Id="rId329" Type="http://schemas.openxmlformats.org/officeDocument/2006/relationships/hyperlink" Target="http://portal.mtc.gob.pe/alerta/Documentos_visor/mapas/M23.03.346.pdf" TargetMode="External"/><Relationship Id="rId536" Type="http://schemas.openxmlformats.org/officeDocument/2006/relationships/hyperlink" Target="http://portal.mtc.gob.pe/alerta/Documentos_visor/mapas/M23.03.346.pdf" TargetMode="External"/><Relationship Id="rId1166" Type="http://schemas.openxmlformats.org/officeDocument/2006/relationships/hyperlink" Target="http://portal.mtc.gob.pe/alerta/Documentos_visor/mapas/M23.03.346.pdf" TargetMode="External"/><Relationship Id="rId1373" Type="http://schemas.openxmlformats.org/officeDocument/2006/relationships/hyperlink" Target="http://portal.mtc.gob.pe/alerta/Documentos_visor/mapas/M23.03.346.pdf" TargetMode="External"/><Relationship Id="rId2217" Type="http://schemas.openxmlformats.org/officeDocument/2006/relationships/hyperlink" Target="http://portal.mtc.gob.pe/alerta/Documentos_visor/mapas/M23.03.394.pdf" TargetMode="External"/><Relationship Id="rId2771" Type="http://schemas.openxmlformats.org/officeDocument/2006/relationships/hyperlink" Target="http://portal.mtc.gob.pe/alerta/Documentos_visor/mapas/M23.03.394.pdf" TargetMode="External"/><Relationship Id="rId175" Type="http://schemas.openxmlformats.org/officeDocument/2006/relationships/hyperlink" Target="http://portal.mtc.gob.pe/alerta/Documentos_visor/fotos/M23.02.334.pdf" TargetMode="External"/><Relationship Id="rId743" Type="http://schemas.openxmlformats.org/officeDocument/2006/relationships/hyperlink" Target="http://portal.mtc.gob.pe/alerta/Documentos_visor/mapas/M23.03.346.pdf" TargetMode="External"/><Relationship Id="rId950" Type="http://schemas.openxmlformats.org/officeDocument/2006/relationships/hyperlink" Target="http://portal.mtc.gob.pe/alerta/Documentos_visor/mapas/M23.03.346.pdf" TargetMode="External"/><Relationship Id="rId1026" Type="http://schemas.openxmlformats.org/officeDocument/2006/relationships/hyperlink" Target="http://portal.mtc.gob.pe/alerta/Documentos_visor/mapas/M23.03.346.pdf" TargetMode="External"/><Relationship Id="rId1580" Type="http://schemas.openxmlformats.org/officeDocument/2006/relationships/hyperlink" Target="http://portal.mtc.gob.pe/alerta/Documentos_visor/mapas/M23.03.394.pdf" TargetMode="External"/><Relationship Id="rId1678" Type="http://schemas.openxmlformats.org/officeDocument/2006/relationships/hyperlink" Target="http://portal.mtc.gob.pe/alerta/Documentos_visor/mapas/M23.03.394.pdf" TargetMode="External"/><Relationship Id="rId1801" Type="http://schemas.openxmlformats.org/officeDocument/2006/relationships/hyperlink" Target="http://portal.mtc.gob.pe/alerta/Documentos_visor/mapas/M23.03.394.pdf" TargetMode="External"/><Relationship Id="rId1885" Type="http://schemas.openxmlformats.org/officeDocument/2006/relationships/hyperlink" Target="http://portal.mtc.gob.pe/alerta/Documentos_visor/mapas/M23.03.394.pdf" TargetMode="External"/><Relationship Id="rId2424" Type="http://schemas.openxmlformats.org/officeDocument/2006/relationships/hyperlink" Target="http://portal.mtc.gob.pe/alerta/Documentos_visor/mapas/M23.03.394.pdf" TargetMode="External"/><Relationship Id="rId2631" Type="http://schemas.openxmlformats.org/officeDocument/2006/relationships/hyperlink" Target="http://portal.mtc.gob.pe/alerta/Documentos_visor/mapas/M23.03.394.pdf" TargetMode="External"/><Relationship Id="rId2729" Type="http://schemas.openxmlformats.org/officeDocument/2006/relationships/hyperlink" Target="http://portal.mtc.gob.pe/alerta/Documentos_visor/mapas/M23.03.394.pdf" TargetMode="External"/><Relationship Id="rId382" Type="http://schemas.openxmlformats.org/officeDocument/2006/relationships/hyperlink" Target="http://portal.mtc.gob.pe/alerta/Documentos_visor/mapas/M23.03.346.pdf" TargetMode="External"/><Relationship Id="rId603" Type="http://schemas.openxmlformats.org/officeDocument/2006/relationships/hyperlink" Target="http://portal.mtc.gob.pe/alerta/Documentos_visor/mapas/M23.03.346.pdf" TargetMode="External"/><Relationship Id="rId687" Type="http://schemas.openxmlformats.org/officeDocument/2006/relationships/hyperlink" Target="http://portal.mtc.gob.pe/alerta/Documentos_visor/mapas/M23.03.346.pdf" TargetMode="External"/><Relationship Id="rId810" Type="http://schemas.openxmlformats.org/officeDocument/2006/relationships/hyperlink" Target="http://portal.mtc.gob.pe/alerta/Documentos_visor/mapas/M23.03.346.pdf" TargetMode="External"/><Relationship Id="rId908" Type="http://schemas.openxmlformats.org/officeDocument/2006/relationships/hyperlink" Target="http://portal.mtc.gob.pe/alerta/Documentos_visor/mapas/M23.03.346.pdf" TargetMode="External"/><Relationship Id="rId1233" Type="http://schemas.openxmlformats.org/officeDocument/2006/relationships/hyperlink" Target="http://portal.mtc.gob.pe/alerta/Documentos_visor/mapas/M23.03.346.pdf" TargetMode="External"/><Relationship Id="rId1440" Type="http://schemas.openxmlformats.org/officeDocument/2006/relationships/hyperlink" Target="http://portal.mtc.gob.pe/alerta/Documentos_visor/mapas/M23.03.346.pdf" TargetMode="External"/><Relationship Id="rId1538" Type="http://schemas.openxmlformats.org/officeDocument/2006/relationships/hyperlink" Target="http://portal.mtc.gob.pe/alerta/Documentos_visor/mapas/M23.03.394.pdf" TargetMode="External"/><Relationship Id="rId2063" Type="http://schemas.openxmlformats.org/officeDocument/2006/relationships/hyperlink" Target="http://portal.mtc.gob.pe/alerta/Documentos_visor/mapas/M23.03.394.pdf" TargetMode="External"/><Relationship Id="rId2270" Type="http://schemas.openxmlformats.org/officeDocument/2006/relationships/hyperlink" Target="http://portal.mtc.gob.pe/alerta/Documentos_visor/mapas/M23.03.394.pdf" TargetMode="External"/><Relationship Id="rId2368" Type="http://schemas.openxmlformats.org/officeDocument/2006/relationships/hyperlink" Target="http://portal.mtc.gob.pe/alerta/Documentos_visor/mapas/M23.03.394.pdf" TargetMode="External"/><Relationship Id="rId242" Type="http://schemas.openxmlformats.org/officeDocument/2006/relationships/hyperlink" Target="http://portal.mtc.gob.pe/alerta/Documentos_visor/mapas/M23.03.346.pdf" TargetMode="External"/><Relationship Id="rId894" Type="http://schemas.openxmlformats.org/officeDocument/2006/relationships/hyperlink" Target="http://portal.mtc.gob.pe/alerta/Documentos_visor/mapas/M23.03.346.pdf" TargetMode="External"/><Relationship Id="rId1177" Type="http://schemas.openxmlformats.org/officeDocument/2006/relationships/hyperlink" Target="http://portal.mtc.gob.pe/alerta/Documentos_visor/mapas/M23.03.346.pdf" TargetMode="External"/><Relationship Id="rId1300" Type="http://schemas.openxmlformats.org/officeDocument/2006/relationships/hyperlink" Target="http://portal.mtc.gob.pe/alerta/Documentos_visor/mapas/M23.03.346.pdf" TargetMode="External"/><Relationship Id="rId1745" Type="http://schemas.openxmlformats.org/officeDocument/2006/relationships/hyperlink" Target="http://portal.mtc.gob.pe/alerta/Documentos_visor/mapas/M23.03.394.pdf" TargetMode="External"/><Relationship Id="rId1952" Type="http://schemas.openxmlformats.org/officeDocument/2006/relationships/hyperlink" Target="http://portal.mtc.gob.pe/alerta/Documentos_visor/mapas/M23.03.394.pdf" TargetMode="External"/><Relationship Id="rId2130" Type="http://schemas.openxmlformats.org/officeDocument/2006/relationships/hyperlink" Target="http://portal.mtc.gob.pe/alerta/Documentos_visor/mapas/M23.03.394.pdf" TargetMode="External"/><Relationship Id="rId2575" Type="http://schemas.openxmlformats.org/officeDocument/2006/relationships/hyperlink" Target="http://portal.mtc.gob.pe/alerta/Documentos_visor/mapas/M23.03.394.pdf" TargetMode="External"/><Relationship Id="rId37" Type="http://schemas.openxmlformats.org/officeDocument/2006/relationships/hyperlink" Target="http://portal.mtc.gob.pe/alerta/Documentos_visor/fotos/M23.01.273.pdf" TargetMode="External"/><Relationship Id="rId102" Type="http://schemas.openxmlformats.org/officeDocument/2006/relationships/hyperlink" Target="http://portal.mtc.gob.pe/alerta/Documentos_visor/fotos/M23.02.192.pdf" TargetMode="External"/><Relationship Id="rId547" Type="http://schemas.openxmlformats.org/officeDocument/2006/relationships/hyperlink" Target="http://portal.mtc.gob.pe/alerta/Documentos_visor/mapas/M23.03.346.pdf" TargetMode="External"/><Relationship Id="rId754" Type="http://schemas.openxmlformats.org/officeDocument/2006/relationships/hyperlink" Target="http://portal.mtc.gob.pe/alerta/Documentos_visor/mapas/M23.03.346.pdf" TargetMode="External"/><Relationship Id="rId961" Type="http://schemas.openxmlformats.org/officeDocument/2006/relationships/hyperlink" Target="http://portal.mtc.gob.pe/alerta/Documentos_visor/mapas/M23.03.346.pdf" TargetMode="External"/><Relationship Id="rId1384" Type="http://schemas.openxmlformats.org/officeDocument/2006/relationships/hyperlink" Target="http://portal.mtc.gob.pe/alerta/Documentos_visor/mapas/M23.03.346.pdf" TargetMode="External"/><Relationship Id="rId1591" Type="http://schemas.openxmlformats.org/officeDocument/2006/relationships/hyperlink" Target="http://portal.mtc.gob.pe/alerta/Documentos_visor/mapas/M23.03.394.pdf" TargetMode="External"/><Relationship Id="rId1605" Type="http://schemas.openxmlformats.org/officeDocument/2006/relationships/hyperlink" Target="http://portal.mtc.gob.pe/alerta/Documentos_visor/mapas/M23.03.394.pdf" TargetMode="External"/><Relationship Id="rId1689" Type="http://schemas.openxmlformats.org/officeDocument/2006/relationships/hyperlink" Target="http://portal.mtc.gob.pe/alerta/Documentos_visor/mapas/M23.03.394.pdf" TargetMode="External"/><Relationship Id="rId1812" Type="http://schemas.openxmlformats.org/officeDocument/2006/relationships/hyperlink" Target="http://portal.mtc.gob.pe/alerta/Documentos_visor/mapas/M23.03.394.pdf" TargetMode="External"/><Relationship Id="rId2228" Type="http://schemas.openxmlformats.org/officeDocument/2006/relationships/hyperlink" Target="http://portal.mtc.gob.pe/alerta/Documentos_visor/mapas/M23.03.394.pdf" TargetMode="External"/><Relationship Id="rId2435" Type="http://schemas.openxmlformats.org/officeDocument/2006/relationships/hyperlink" Target="http://portal.mtc.gob.pe/alerta/Documentos_visor/mapas/M23.03.394.pdf" TargetMode="External"/><Relationship Id="rId2642" Type="http://schemas.openxmlformats.org/officeDocument/2006/relationships/hyperlink" Target="http://portal.mtc.gob.pe/alerta/Documentos_visor/mapas/M23.03.394.pdf" TargetMode="External"/><Relationship Id="rId90" Type="http://schemas.openxmlformats.org/officeDocument/2006/relationships/hyperlink" Target="http://portal.mtc.gob.pe/alerta/Documentos_visor/mapas/M23.03.235.pdf" TargetMode="External"/><Relationship Id="rId186" Type="http://schemas.openxmlformats.org/officeDocument/2006/relationships/hyperlink" Target="http://portal.mtc.gob.pe/alerta/Documentos_visor/mapas/M23.03.347.pdf" TargetMode="External"/><Relationship Id="rId393" Type="http://schemas.openxmlformats.org/officeDocument/2006/relationships/hyperlink" Target="http://portal.mtc.gob.pe/alerta/Documentos_visor/mapas/M23.03.346.pdf" TargetMode="External"/><Relationship Id="rId407" Type="http://schemas.openxmlformats.org/officeDocument/2006/relationships/hyperlink" Target="http://portal.mtc.gob.pe/alerta/Documentos_visor/mapas/M23.03.346.pdf" TargetMode="External"/><Relationship Id="rId614" Type="http://schemas.openxmlformats.org/officeDocument/2006/relationships/hyperlink" Target="http://portal.mtc.gob.pe/alerta/Documentos_visor/mapas/M23.03.346.pdf" TargetMode="External"/><Relationship Id="rId821" Type="http://schemas.openxmlformats.org/officeDocument/2006/relationships/hyperlink" Target="http://portal.mtc.gob.pe/alerta/Documentos_visor/mapas/M23.03.346.pdf" TargetMode="External"/><Relationship Id="rId1037" Type="http://schemas.openxmlformats.org/officeDocument/2006/relationships/hyperlink" Target="http://portal.mtc.gob.pe/alerta/Documentos_visor/mapas/M23.03.346.pdf" TargetMode="External"/><Relationship Id="rId1244" Type="http://schemas.openxmlformats.org/officeDocument/2006/relationships/hyperlink" Target="http://portal.mtc.gob.pe/alerta/Documentos_visor/mapas/M23.03.346.pdf" TargetMode="External"/><Relationship Id="rId1451" Type="http://schemas.openxmlformats.org/officeDocument/2006/relationships/hyperlink" Target="http://portal.mtc.gob.pe/alerta/Documentos_visor/mapas/M23.03.356.pdf" TargetMode="External"/><Relationship Id="rId1896" Type="http://schemas.openxmlformats.org/officeDocument/2006/relationships/hyperlink" Target="http://portal.mtc.gob.pe/alerta/Documentos_visor/mapas/M23.03.394.pdf" TargetMode="External"/><Relationship Id="rId2074" Type="http://schemas.openxmlformats.org/officeDocument/2006/relationships/hyperlink" Target="http://portal.mtc.gob.pe/alerta/Documentos_visor/mapas/M23.03.394.pdf" TargetMode="External"/><Relationship Id="rId2281" Type="http://schemas.openxmlformats.org/officeDocument/2006/relationships/hyperlink" Target="http://portal.mtc.gob.pe/alerta/Documentos_visor/mapas/M23.03.394.pdf" TargetMode="External"/><Relationship Id="rId2502" Type="http://schemas.openxmlformats.org/officeDocument/2006/relationships/hyperlink" Target="http://portal.mtc.gob.pe/alerta/Documentos_visor/mapas/M23.03.394.pdf" TargetMode="External"/><Relationship Id="rId253" Type="http://schemas.openxmlformats.org/officeDocument/2006/relationships/hyperlink" Target="http://portal.mtc.gob.pe/alerta/Documentos_visor/mapas/M23.03.346.pdf" TargetMode="External"/><Relationship Id="rId460" Type="http://schemas.openxmlformats.org/officeDocument/2006/relationships/hyperlink" Target="http://portal.mtc.gob.pe/alerta/Documentos_visor/mapas/M23.03.346.pdf" TargetMode="External"/><Relationship Id="rId698" Type="http://schemas.openxmlformats.org/officeDocument/2006/relationships/hyperlink" Target="http://portal.mtc.gob.pe/alerta/Documentos_visor/mapas/M23.03.346.pdf" TargetMode="External"/><Relationship Id="rId919" Type="http://schemas.openxmlformats.org/officeDocument/2006/relationships/hyperlink" Target="http://portal.mtc.gob.pe/alerta/Documentos_visor/mapas/M23.03.346.pdf" TargetMode="External"/><Relationship Id="rId1090" Type="http://schemas.openxmlformats.org/officeDocument/2006/relationships/hyperlink" Target="http://portal.mtc.gob.pe/alerta/Documentos_visor/mapas/M23.03.346.pdf" TargetMode="External"/><Relationship Id="rId1104" Type="http://schemas.openxmlformats.org/officeDocument/2006/relationships/hyperlink" Target="http://portal.mtc.gob.pe/alerta/Documentos_visor/mapas/M23.03.346.pdf" TargetMode="External"/><Relationship Id="rId1311" Type="http://schemas.openxmlformats.org/officeDocument/2006/relationships/hyperlink" Target="http://portal.mtc.gob.pe/alerta/Documentos_visor/mapas/M23.03.346.pdf" TargetMode="External"/><Relationship Id="rId1549" Type="http://schemas.openxmlformats.org/officeDocument/2006/relationships/hyperlink" Target="http://portal.mtc.gob.pe/alerta/Documentos_visor/mapas/M23.03.394.pdf" TargetMode="External"/><Relationship Id="rId1756" Type="http://schemas.openxmlformats.org/officeDocument/2006/relationships/hyperlink" Target="http://portal.mtc.gob.pe/alerta/Documentos_visor/mapas/M23.03.394.pdf" TargetMode="External"/><Relationship Id="rId1963" Type="http://schemas.openxmlformats.org/officeDocument/2006/relationships/hyperlink" Target="http://portal.mtc.gob.pe/alerta/Documentos_visor/mapas/M23.03.394.pdf" TargetMode="External"/><Relationship Id="rId2141" Type="http://schemas.openxmlformats.org/officeDocument/2006/relationships/hyperlink" Target="http://portal.mtc.gob.pe/alerta/Documentos_visor/mapas/M23.03.394.pdf" TargetMode="External"/><Relationship Id="rId2379" Type="http://schemas.openxmlformats.org/officeDocument/2006/relationships/hyperlink" Target="http://portal.mtc.gob.pe/alerta/Documentos_visor/mapas/M23.03.394.pdf" TargetMode="External"/><Relationship Id="rId2586" Type="http://schemas.openxmlformats.org/officeDocument/2006/relationships/hyperlink" Target="http://portal.mtc.gob.pe/alerta/Documentos_visor/mapas/M23.03.394.pdf" TargetMode="External"/><Relationship Id="rId48" Type="http://schemas.openxmlformats.org/officeDocument/2006/relationships/hyperlink" Target="http://portal.mtc.gob.pe/alerta/Documentos_visor/fotos/M23.01.279.pdf" TargetMode="External"/><Relationship Id="rId113" Type="http://schemas.openxmlformats.org/officeDocument/2006/relationships/hyperlink" Target="http://portal.mtc.gob.pe/alerta/Documentos_visor/mapas/M23.03.198.pdf" TargetMode="External"/><Relationship Id="rId320" Type="http://schemas.openxmlformats.org/officeDocument/2006/relationships/hyperlink" Target="http://portal.mtc.gob.pe/alerta/Documentos_visor/mapas/M23.03.346.pdf" TargetMode="External"/><Relationship Id="rId558" Type="http://schemas.openxmlformats.org/officeDocument/2006/relationships/hyperlink" Target="http://portal.mtc.gob.pe/alerta/Documentos_visor/mapas/M23.03.346.pdf" TargetMode="External"/><Relationship Id="rId765" Type="http://schemas.openxmlformats.org/officeDocument/2006/relationships/hyperlink" Target="http://portal.mtc.gob.pe/alerta/Documentos_visor/mapas/M23.03.346.pdf" TargetMode="External"/><Relationship Id="rId972" Type="http://schemas.openxmlformats.org/officeDocument/2006/relationships/hyperlink" Target="http://portal.mtc.gob.pe/alerta/Documentos_visor/mapas/M23.03.346.pdf" TargetMode="External"/><Relationship Id="rId1188" Type="http://schemas.openxmlformats.org/officeDocument/2006/relationships/hyperlink" Target="http://portal.mtc.gob.pe/alerta/Documentos_visor/mapas/M23.03.346.pdf" TargetMode="External"/><Relationship Id="rId1395" Type="http://schemas.openxmlformats.org/officeDocument/2006/relationships/hyperlink" Target="http://portal.mtc.gob.pe/alerta/Documentos_visor/mapas/M23.03.346.pdf" TargetMode="External"/><Relationship Id="rId1409" Type="http://schemas.openxmlformats.org/officeDocument/2006/relationships/hyperlink" Target="http://portal.mtc.gob.pe/alerta/Documentos_visor/mapas/M23.03.346.pdf" TargetMode="External"/><Relationship Id="rId1616" Type="http://schemas.openxmlformats.org/officeDocument/2006/relationships/hyperlink" Target="http://portal.mtc.gob.pe/alerta/Documentos_visor/mapas/M23.03.394.pdf" TargetMode="External"/><Relationship Id="rId1823" Type="http://schemas.openxmlformats.org/officeDocument/2006/relationships/hyperlink" Target="http://portal.mtc.gob.pe/alerta/Documentos_visor/mapas/M23.03.394.pdf" TargetMode="External"/><Relationship Id="rId2001" Type="http://schemas.openxmlformats.org/officeDocument/2006/relationships/hyperlink" Target="http://portal.mtc.gob.pe/alerta/Documentos_visor/mapas/M23.03.394.pdf" TargetMode="External"/><Relationship Id="rId2239" Type="http://schemas.openxmlformats.org/officeDocument/2006/relationships/hyperlink" Target="http://portal.mtc.gob.pe/alerta/Documentos_visor/mapas/M23.03.394.pdf" TargetMode="External"/><Relationship Id="rId2446" Type="http://schemas.openxmlformats.org/officeDocument/2006/relationships/hyperlink" Target="http://portal.mtc.gob.pe/alerta/Documentos_visor/mapas/M23.03.394.pdf" TargetMode="External"/><Relationship Id="rId2653" Type="http://schemas.openxmlformats.org/officeDocument/2006/relationships/hyperlink" Target="http://portal.mtc.gob.pe/alerta/Documentos_visor/mapas/M23.03.394.pdf" TargetMode="External"/><Relationship Id="rId197" Type="http://schemas.openxmlformats.org/officeDocument/2006/relationships/hyperlink" Target="http://portal.mtc.gob.pe/alerta/Documentos_visor/mapas/M23.03.346.pdf" TargetMode="External"/><Relationship Id="rId418" Type="http://schemas.openxmlformats.org/officeDocument/2006/relationships/hyperlink" Target="http://portal.mtc.gob.pe/alerta/Documentos_visor/mapas/M23.03.346.pdf" TargetMode="External"/><Relationship Id="rId625" Type="http://schemas.openxmlformats.org/officeDocument/2006/relationships/hyperlink" Target="http://portal.mtc.gob.pe/alerta/Documentos_visor/mapas/M23.03.346.pdf" TargetMode="External"/><Relationship Id="rId832" Type="http://schemas.openxmlformats.org/officeDocument/2006/relationships/hyperlink" Target="http://portal.mtc.gob.pe/alerta/Documentos_visor/mapas/M23.03.346.pdf" TargetMode="External"/><Relationship Id="rId1048" Type="http://schemas.openxmlformats.org/officeDocument/2006/relationships/hyperlink" Target="http://portal.mtc.gob.pe/alerta/Documentos_visor/mapas/M23.03.346.pdf" TargetMode="External"/><Relationship Id="rId1255" Type="http://schemas.openxmlformats.org/officeDocument/2006/relationships/hyperlink" Target="http://portal.mtc.gob.pe/alerta/Documentos_visor/mapas/M23.03.346.pdf" TargetMode="External"/><Relationship Id="rId1462" Type="http://schemas.openxmlformats.org/officeDocument/2006/relationships/hyperlink" Target="http://portal.mtc.gob.pe/alerta/Documentos_visor/fotos/M23.03.350.pdf" TargetMode="External"/><Relationship Id="rId2085" Type="http://schemas.openxmlformats.org/officeDocument/2006/relationships/hyperlink" Target="http://portal.mtc.gob.pe/alerta/Documentos_visor/mapas/M23.03.394.pdf" TargetMode="External"/><Relationship Id="rId2292" Type="http://schemas.openxmlformats.org/officeDocument/2006/relationships/hyperlink" Target="http://portal.mtc.gob.pe/alerta/Documentos_visor/mapas/M23.03.394.pdf" TargetMode="External"/><Relationship Id="rId2306" Type="http://schemas.openxmlformats.org/officeDocument/2006/relationships/hyperlink" Target="http://portal.mtc.gob.pe/alerta/Documentos_visor/mapas/M23.03.394.pdf" TargetMode="External"/><Relationship Id="rId2513" Type="http://schemas.openxmlformats.org/officeDocument/2006/relationships/hyperlink" Target="http://portal.mtc.gob.pe/alerta/Documentos_visor/mapas/M23.03.394.pdf" TargetMode="External"/><Relationship Id="rId264" Type="http://schemas.openxmlformats.org/officeDocument/2006/relationships/hyperlink" Target="http://portal.mtc.gob.pe/alerta/Documentos_visor/mapas/M23.03.346.pdf" TargetMode="External"/><Relationship Id="rId471" Type="http://schemas.openxmlformats.org/officeDocument/2006/relationships/hyperlink" Target="http://portal.mtc.gob.pe/alerta/Documentos_visor/mapas/M23.03.346.pdf" TargetMode="External"/><Relationship Id="rId1115" Type="http://schemas.openxmlformats.org/officeDocument/2006/relationships/hyperlink" Target="http://portal.mtc.gob.pe/alerta/Documentos_visor/mapas/M23.03.346.pdf" TargetMode="External"/><Relationship Id="rId1322" Type="http://schemas.openxmlformats.org/officeDocument/2006/relationships/hyperlink" Target="http://portal.mtc.gob.pe/alerta/Documentos_visor/mapas/M23.03.346.pdf" TargetMode="External"/><Relationship Id="rId1767" Type="http://schemas.openxmlformats.org/officeDocument/2006/relationships/hyperlink" Target="http://portal.mtc.gob.pe/alerta/Documentos_visor/mapas/M23.03.394.pdf" TargetMode="External"/><Relationship Id="rId1974" Type="http://schemas.openxmlformats.org/officeDocument/2006/relationships/hyperlink" Target="http://portal.mtc.gob.pe/alerta/Documentos_visor/mapas/M23.03.394.pdf" TargetMode="External"/><Relationship Id="rId2152" Type="http://schemas.openxmlformats.org/officeDocument/2006/relationships/hyperlink" Target="http://portal.mtc.gob.pe/alerta/Documentos_visor/mapas/M23.03.394.pdf" TargetMode="External"/><Relationship Id="rId2597" Type="http://schemas.openxmlformats.org/officeDocument/2006/relationships/hyperlink" Target="http://portal.mtc.gob.pe/alerta/Documentos_visor/mapas/M23.03.394.pdf" TargetMode="External"/><Relationship Id="rId2720" Type="http://schemas.openxmlformats.org/officeDocument/2006/relationships/hyperlink" Target="http://portal.mtc.gob.pe/alerta/Documentos_visor/mapas/M23.03.394.pdf" TargetMode="External"/><Relationship Id="rId59" Type="http://schemas.openxmlformats.org/officeDocument/2006/relationships/hyperlink" Target="http://portal.mtc.gob.pe/alerta/Documentos_visor/fotos/M23.03.173.pdf" TargetMode="External"/><Relationship Id="rId124" Type="http://schemas.openxmlformats.org/officeDocument/2006/relationships/hyperlink" Target="http://portal.mtc.gob.pe/alerta/Documentos_visor/mapas/M23.03.109.pdf" TargetMode="External"/><Relationship Id="rId569" Type="http://schemas.openxmlformats.org/officeDocument/2006/relationships/hyperlink" Target="http://portal.mtc.gob.pe/alerta/Documentos_visor/mapas/M23.03.346.pdf" TargetMode="External"/><Relationship Id="rId776" Type="http://schemas.openxmlformats.org/officeDocument/2006/relationships/hyperlink" Target="http://portal.mtc.gob.pe/alerta/Documentos_visor/mapas/M23.03.346.pdf" TargetMode="External"/><Relationship Id="rId983" Type="http://schemas.openxmlformats.org/officeDocument/2006/relationships/hyperlink" Target="http://portal.mtc.gob.pe/alerta/Documentos_visor/mapas/M23.03.346.pdf" TargetMode="External"/><Relationship Id="rId1199" Type="http://schemas.openxmlformats.org/officeDocument/2006/relationships/hyperlink" Target="http://portal.mtc.gob.pe/alerta/Documentos_visor/mapas/M23.03.346.pdf" TargetMode="External"/><Relationship Id="rId1627" Type="http://schemas.openxmlformats.org/officeDocument/2006/relationships/hyperlink" Target="http://portal.mtc.gob.pe/alerta/Documentos_visor/mapas/M23.03.394.pdf" TargetMode="External"/><Relationship Id="rId1834" Type="http://schemas.openxmlformats.org/officeDocument/2006/relationships/hyperlink" Target="http://portal.mtc.gob.pe/alerta/Documentos_visor/mapas/M23.03.394.pdf" TargetMode="External"/><Relationship Id="rId2457" Type="http://schemas.openxmlformats.org/officeDocument/2006/relationships/hyperlink" Target="http://portal.mtc.gob.pe/alerta/Documentos_visor/mapas/M23.03.394.pdf" TargetMode="External"/><Relationship Id="rId2664" Type="http://schemas.openxmlformats.org/officeDocument/2006/relationships/hyperlink" Target="http://portal.mtc.gob.pe/alerta/Documentos_visor/mapas/M23.03.394.pdf" TargetMode="External"/><Relationship Id="rId331" Type="http://schemas.openxmlformats.org/officeDocument/2006/relationships/hyperlink" Target="http://portal.mtc.gob.pe/alerta/Documentos_visor/mapas/M23.03.346.pdf" TargetMode="External"/><Relationship Id="rId429" Type="http://schemas.openxmlformats.org/officeDocument/2006/relationships/hyperlink" Target="http://portal.mtc.gob.pe/alerta/Documentos_visor/mapas/M23.03.346.pdf" TargetMode="External"/><Relationship Id="rId636" Type="http://schemas.openxmlformats.org/officeDocument/2006/relationships/hyperlink" Target="http://portal.mtc.gob.pe/alerta/Documentos_visor/mapas/M23.03.346.pdf" TargetMode="External"/><Relationship Id="rId1059" Type="http://schemas.openxmlformats.org/officeDocument/2006/relationships/hyperlink" Target="http://portal.mtc.gob.pe/alerta/Documentos_visor/mapas/M23.03.346.pdf" TargetMode="External"/><Relationship Id="rId1266" Type="http://schemas.openxmlformats.org/officeDocument/2006/relationships/hyperlink" Target="http://portal.mtc.gob.pe/alerta/Documentos_visor/mapas/M23.03.346.pdf" TargetMode="External"/><Relationship Id="rId1473" Type="http://schemas.openxmlformats.org/officeDocument/2006/relationships/hyperlink" Target="http://portal.mtc.gob.pe/alerta/Documentos_visor/mapas/M23.03.370.pdf" TargetMode="External"/><Relationship Id="rId2012" Type="http://schemas.openxmlformats.org/officeDocument/2006/relationships/hyperlink" Target="http://portal.mtc.gob.pe/alerta/Documentos_visor/mapas/M23.03.394.pdf" TargetMode="External"/><Relationship Id="rId2096" Type="http://schemas.openxmlformats.org/officeDocument/2006/relationships/hyperlink" Target="http://portal.mtc.gob.pe/alerta/Documentos_visor/mapas/M23.03.394.pdf" TargetMode="External"/><Relationship Id="rId2317" Type="http://schemas.openxmlformats.org/officeDocument/2006/relationships/hyperlink" Target="http://portal.mtc.gob.pe/alerta/Documentos_visor/mapas/M23.03.394.pdf" TargetMode="External"/><Relationship Id="rId843" Type="http://schemas.openxmlformats.org/officeDocument/2006/relationships/hyperlink" Target="http://portal.mtc.gob.pe/alerta/Documentos_visor/mapas/M23.03.346.pdf" TargetMode="External"/><Relationship Id="rId1126" Type="http://schemas.openxmlformats.org/officeDocument/2006/relationships/hyperlink" Target="http://portal.mtc.gob.pe/alerta/Documentos_visor/mapas/M23.03.346.pdf" TargetMode="External"/><Relationship Id="rId1680" Type="http://schemas.openxmlformats.org/officeDocument/2006/relationships/hyperlink" Target="http://portal.mtc.gob.pe/alerta/Documentos_visor/mapas/M23.03.394.pdf" TargetMode="External"/><Relationship Id="rId1778" Type="http://schemas.openxmlformats.org/officeDocument/2006/relationships/hyperlink" Target="http://portal.mtc.gob.pe/alerta/Documentos_visor/mapas/M23.03.394.pdf" TargetMode="External"/><Relationship Id="rId1901" Type="http://schemas.openxmlformats.org/officeDocument/2006/relationships/hyperlink" Target="http://portal.mtc.gob.pe/alerta/Documentos_visor/mapas/M23.03.394.pdf" TargetMode="External"/><Relationship Id="rId1985" Type="http://schemas.openxmlformats.org/officeDocument/2006/relationships/hyperlink" Target="http://portal.mtc.gob.pe/alerta/Documentos_visor/mapas/M23.03.394.pdf" TargetMode="External"/><Relationship Id="rId2524" Type="http://schemas.openxmlformats.org/officeDocument/2006/relationships/hyperlink" Target="http://portal.mtc.gob.pe/alerta/Documentos_visor/mapas/M23.03.394.pdf" TargetMode="External"/><Relationship Id="rId2731" Type="http://schemas.openxmlformats.org/officeDocument/2006/relationships/hyperlink" Target="http://portal.mtc.gob.pe/alerta/Documentos_visor/mapas/M23.03.394.pdf" TargetMode="External"/><Relationship Id="rId275" Type="http://schemas.openxmlformats.org/officeDocument/2006/relationships/hyperlink" Target="http://portal.mtc.gob.pe/alerta/Documentos_visor/mapas/M23.03.346.pdf" TargetMode="External"/><Relationship Id="rId482" Type="http://schemas.openxmlformats.org/officeDocument/2006/relationships/hyperlink" Target="http://portal.mtc.gob.pe/alerta/Documentos_visor/mapas/M23.03.346.pdf" TargetMode="External"/><Relationship Id="rId703" Type="http://schemas.openxmlformats.org/officeDocument/2006/relationships/hyperlink" Target="http://portal.mtc.gob.pe/alerta/Documentos_visor/mapas/M23.03.346.pdf" TargetMode="External"/><Relationship Id="rId910" Type="http://schemas.openxmlformats.org/officeDocument/2006/relationships/hyperlink" Target="http://portal.mtc.gob.pe/alerta/Documentos_visor/mapas/M23.03.346.pdf" TargetMode="External"/><Relationship Id="rId1333" Type="http://schemas.openxmlformats.org/officeDocument/2006/relationships/hyperlink" Target="http://portal.mtc.gob.pe/alerta/Documentos_visor/mapas/M23.03.346.pdf" TargetMode="External"/><Relationship Id="rId1540" Type="http://schemas.openxmlformats.org/officeDocument/2006/relationships/hyperlink" Target="http://portal.mtc.gob.pe/alerta/Documentos_visor/mapas/M23.03.394.pdf" TargetMode="External"/><Relationship Id="rId1638" Type="http://schemas.openxmlformats.org/officeDocument/2006/relationships/hyperlink" Target="http://portal.mtc.gob.pe/alerta/Documentos_visor/mapas/M23.03.394.pdf" TargetMode="External"/><Relationship Id="rId2163" Type="http://schemas.openxmlformats.org/officeDocument/2006/relationships/hyperlink" Target="http://portal.mtc.gob.pe/alerta/Documentos_visor/mapas/M23.03.394.pdf" TargetMode="External"/><Relationship Id="rId2370" Type="http://schemas.openxmlformats.org/officeDocument/2006/relationships/hyperlink" Target="http://portal.mtc.gob.pe/alerta/Documentos_visor/mapas/M23.03.394.pdf" TargetMode="External"/><Relationship Id="rId135" Type="http://schemas.openxmlformats.org/officeDocument/2006/relationships/hyperlink" Target="http://portal.mtc.gob.pe/alerta/Documentos_visor/mapas/M23.03.33.pdf" TargetMode="External"/><Relationship Id="rId342" Type="http://schemas.openxmlformats.org/officeDocument/2006/relationships/hyperlink" Target="http://portal.mtc.gob.pe/alerta/Documentos_visor/mapas/M23.03.346.pdf" TargetMode="External"/><Relationship Id="rId787" Type="http://schemas.openxmlformats.org/officeDocument/2006/relationships/hyperlink" Target="http://portal.mtc.gob.pe/alerta/Documentos_visor/mapas/M23.03.346.pdf" TargetMode="External"/><Relationship Id="rId994" Type="http://schemas.openxmlformats.org/officeDocument/2006/relationships/hyperlink" Target="http://portal.mtc.gob.pe/alerta/Documentos_visor/mapas/M23.03.346.pdf" TargetMode="External"/><Relationship Id="rId1400" Type="http://schemas.openxmlformats.org/officeDocument/2006/relationships/hyperlink" Target="http://portal.mtc.gob.pe/alerta/Documentos_visor/mapas/M23.03.346.pdf" TargetMode="External"/><Relationship Id="rId1845" Type="http://schemas.openxmlformats.org/officeDocument/2006/relationships/hyperlink" Target="http://portal.mtc.gob.pe/alerta/Documentos_visor/mapas/M23.03.394.pdf" TargetMode="External"/><Relationship Id="rId2023" Type="http://schemas.openxmlformats.org/officeDocument/2006/relationships/hyperlink" Target="http://portal.mtc.gob.pe/alerta/Documentos_visor/mapas/M23.03.394.pdf" TargetMode="External"/><Relationship Id="rId2230" Type="http://schemas.openxmlformats.org/officeDocument/2006/relationships/hyperlink" Target="http://portal.mtc.gob.pe/alerta/Documentos_visor/mapas/M23.03.394.pdf" TargetMode="External"/><Relationship Id="rId2468" Type="http://schemas.openxmlformats.org/officeDocument/2006/relationships/hyperlink" Target="http://portal.mtc.gob.pe/alerta/Documentos_visor/mapas/M23.03.394.pdf" TargetMode="External"/><Relationship Id="rId2675" Type="http://schemas.openxmlformats.org/officeDocument/2006/relationships/hyperlink" Target="http://portal.mtc.gob.pe/alerta/Documentos_visor/mapas/M23.03.394.pdf" TargetMode="External"/><Relationship Id="rId202" Type="http://schemas.openxmlformats.org/officeDocument/2006/relationships/hyperlink" Target="http://portal.mtc.gob.pe/alerta/Documentos_visor/mapas/M23.03.346.pdf" TargetMode="External"/><Relationship Id="rId647" Type="http://schemas.openxmlformats.org/officeDocument/2006/relationships/hyperlink" Target="http://portal.mtc.gob.pe/alerta/Documentos_visor/mapas/M23.03.346.pdf" TargetMode="External"/><Relationship Id="rId854" Type="http://schemas.openxmlformats.org/officeDocument/2006/relationships/hyperlink" Target="http://portal.mtc.gob.pe/alerta/Documentos_visor/mapas/M23.03.346.pdf" TargetMode="External"/><Relationship Id="rId1277" Type="http://schemas.openxmlformats.org/officeDocument/2006/relationships/hyperlink" Target="http://portal.mtc.gob.pe/alerta/Documentos_visor/mapas/M23.03.346.pdf" TargetMode="External"/><Relationship Id="rId1484" Type="http://schemas.openxmlformats.org/officeDocument/2006/relationships/hyperlink" Target="http://portal.mtc.gob.pe/alerta/Documentos_visor/fotos/M23.03.101.pdf" TargetMode="External"/><Relationship Id="rId1691" Type="http://schemas.openxmlformats.org/officeDocument/2006/relationships/hyperlink" Target="http://portal.mtc.gob.pe/alerta/Documentos_visor/mapas/M23.03.394.pdf" TargetMode="External"/><Relationship Id="rId1705" Type="http://schemas.openxmlformats.org/officeDocument/2006/relationships/hyperlink" Target="http://portal.mtc.gob.pe/alerta/Documentos_visor/mapas/M23.03.394.pdf" TargetMode="External"/><Relationship Id="rId1912" Type="http://schemas.openxmlformats.org/officeDocument/2006/relationships/hyperlink" Target="http://portal.mtc.gob.pe/alerta/Documentos_visor/mapas/M23.03.394.pdf" TargetMode="External"/><Relationship Id="rId2328" Type="http://schemas.openxmlformats.org/officeDocument/2006/relationships/hyperlink" Target="http://portal.mtc.gob.pe/alerta/Documentos_visor/mapas/M23.03.394.pdf" TargetMode="External"/><Relationship Id="rId2535" Type="http://schemas.openxmlformats.org/officeDocument/2006/relationships/hyperlink" Target="http://portal.mtc.gob.pe/alerta/Documentos_visor/mapas/M23.03.394.pdf" TargetMode="External"/><Relationship Id="rId2742" Type="http://schemas.openxmlformats.org/officeDocument/2006/relationships/hyperlink" Target="http://portal.mtc.gob.pe/alerta/Documentos_visor/mapas/M23.03.394.pdf" TargetMode="External"/><Relationship Id="rId286" Type="http://schemas.openxmlformats.org/officeDocument/2006/relationships/hyperlink" Target="http://portal.mtc.gob.pe/alerta/Documentos_visor/mapas/M23.03.346.pdf" TargetMode="External"/><Relationship Id="rId493" Type="http://schemas.openxmlformats.org/officeDocument/2006/relationships/hyperlink" Target="http://portal.mtc.gob.pe/alerta/Documentos_visor/mapas/M23.03.346.pdf" TargetMode="External"/><Relationship Id="rId507" Type="http://schemas.openxmlformats.org/officeDocument/2006/relationships/hyperlink" Target="http://portal.mtc.gob.pe/alerta/Documentos_visor/mapas/M23.03.346.pdf" TargetMode="External"/><Relationship Id="rId714" Type="http://schemas.openxmlformats.org/officeDocument/2006/relationships/hyperlink" Target="http://portal.mtc.gob.pe/alerta/Documentos_visor/mapas/M23.03.346.pdf" TargetMode="External"/><Relationship Id="rId921" Type="http://schemas.openxmlformats.org/officeDocument/2006/relationships/hyperlink" Target="http://portal.mtc.gob.pe/alerta/Documentos_visor/mapas/M23.03.346.pdf" TargetMode="External"/><Relationship Id="rId1137" Type="http://schemas.openxmlformats.org/officeDocument/2006/relationships/hyperlink" Target="http://portal.mtc.gob.pe/alerta/Documentos_visor/mapas/M23.03.346.pdf" TargetMode="External"/><Relationship Id="rId1344" Type="http://schemas.openxmlformats.org/officeDocument/2006/relationships/hyperlink" Target="http://portal.mtc.gob.pe/alerta/Documentos_visor/mapas/M23.03.346.pdf" TargetMode="External"/><Relationship Id="rId1551" Type="http://schemas.openxmlformats.org/officeDocument/2006/relationships/hyperlink" Target="http://portal.mtc.gob.pe/alerta/Documentos_visor/mapas/M23.03.394.pdf" TargetMode="External"/><Relationship Id="rId1789" Type="http://schemas.openxmlformats.org/officeDocument/2006/relationships/hyperlink" Target="http://portal.mtc.gob.pe/alerta/Documentos_visor/mapas/M23.03.394.pdf" TargetMode="External"/><Relationship Id="rId1996" Type="http://schemas.openxmlformats.org/officeDocument/2006/relationships/hyperlink" Target="http://portal.mtc.gob.pe/alerta/Documentos_visor/mapas/M23.03.394.pdf" TargetMode="External"/><Relationship Id="rId2174" Type="http://schemas.openxmlformats.org/officeDocument/2006/relationships/hyperlink" Target="http://portal.mtc.gob.pe/alerta/Documentos_visor/mapas/M23.03.394.pdf" TargetMode="External"/><Relationship Id="rId2381" Type="http://schemas.openxmlformats.org/officeDocument/2006/relationships/hyperlink" Target="http://portal.mtc.gob.pe/alerta/Documentos_visor/mapas/M23.03.394.pdf" TargetMode="External"/><Relationship Id="rId2602" Type="http://schemas.openxmlformats.org/officeDocument/2006/relationships/hyperlink" Target="http://portal.mtc.gob.pe/alerta/Documentos_visor/mapas/M23.03.394.pdf" TargetMode="External"/><Relationship Id="rId50" Type="http://schemas.openxmlformats.org/officeDocument/2006/relationships/hyperlink" Target="http://portal.mtc.gob.pe/alerta/Documentos_visor/fotos/M19.03.205.pdf" TargetMode="External"/><Relationship Id="rId146" Type="http://schemas.openxmlformats.org/officeDocument/2006/relationships/hyperlink" Target="http://portal.mtc.gob.pe/alerta/Documentos_visor/mapas/M23.01.87.pdf" TargetMode="External"/><Relationship Id="rId353" Type="http://schemas.openxmlformats.org/officeDocument/2006/relationships/hyperlink" Target="http://portal.mtc.gob.pe/alerta/Documentos_visor/mapas/M23.03.346.pdf" TargetMode="External"/><Relationship Id="rId560" Type="http://schemas.openxmlformats.org/officeDocument/2006/relationships/hyperlink" Target="http://portal.mtc.gob.pe/alerta/Documentos_visor/mapas/M23.03.346.pdf" TargetMode="External"/><Relationship Id="rId798" Type="http://schemas.openxmlformats.org/officeDocument/2006/relationships/hyperlink" Target="http://portal.mtc.gob.pe/alerta/Documentos_visor/mapas/M23.03.346.pdf" TargetMode="External"/><Relationship Id="rId1190" Type="http://schemas.openxmlformats.org/officeDocument/2006/relationships/hyperlink" Target="http://portal.mtc.gob.pe/alerta/Documentos_visor/mapas/M23.03.346.pdf" TargetMode="External"/><Relationship Id="rId1204" Type="http://schemas.openxmlformats.org/officeDocument/2006/relationships/hyperlink" Target="http://portal.mtc.gob.pe/alerta/Documentos_visor/mapas/M23.03.346.pdf" TargetMode="External"/><Relationship Id="rId1411" Type="http://schemas.openxmlformats.org/officeDocument/2006/relationships/hyperlink" Target="http://portal.mtc.gob.pe/alerta/Documentos_visor/mapas/M23.03.346.pdf" TargetMode="External"/><Relationship Id="rId1649" Type="http://schemas.openxmlformats.org/officeDocument/2006/relationships/hyperlink" Target="http://portal.mtc.gob.pe/alerta/Documentos_visor/mapas/M23.03.394.pdf" TargetMode="External"/><Relationship Id="rId1856" Type="http://schemas.openxmlformats.org/officeDocument/2006/relationships/hyperlink" Target="http://portal.mtc.gob.pe/alerta/Documentos_visor/mapas/M23.03.394.pdf" TargetMode="External"/><Relationship Id="rId2034" Type="http://schemas.openxmlformats.org/officeDocument/2006/relationships/hyperlink" Target="http://portal.mtc.gob.pe/alerta/Documentos_visor/mapas/M23.03.394.pdf" TargetMode="External"/><Relationship Id="rId2241" Type="http://schemas.openxmlformats.org/officeDocument/2006/relationships/hyperlink" Target="http://portal.mtc.gob.pe/alerta/Documentos_visor/mapas/M23.03.394.pdf" TargetMode="External"/><Relationship Id="rId2479" Type="http://schemas.openxmlformats.org/officeDocument/2006/relationships/hyperlink" Target="http://portal.mtc.gob.pe/alerta/Documentos_visor/mapas/M23.03.394.pdf" TargetMode="External"/><Relationship Id="rId2686" Type="http://schemas.openxmlformats.org/officeDocument/2006/relationships/hyperlink" Target="http://portal.mtc.gob.pe/alerta/Documentos_visor/mapas/M23.03.394.pdf" TargetMode="External"/><Relationship Id="rId213" Type="http://schemas.openxmlformats.org/officeDocument/2006/relationships/hyperlink" Target="http://portal.mtc.gob.pe/alerta/Documentos_visor/mapas/M23.03.346.pdf" TargetMode="External"/><Relationship Id="rId420" Type="http://schemas.openxmlformats.org/officeDocument/2006/relationships/hyperlink" Target="http://portal.mtc.gob.pe/alerta/Documentos_visor/mapas/M23.03.346.pdf" TargetMode="External"/><Relationship Id="rId658" Type="http://schemas.openxmlformats.org/officeDocument/2006/relationships/hyperlink" Target="http://portal.mtc.gob.pe/alerta/Documentos_visor/mapas/M23.03.346.pdf" TargetMode="External"/><Relationship Id="rId865" Type="http://schemas.openxmlformats.org/officeDocument/2006/relationships/hyperlink" Target="http://portal.mtc.gob.pe/alerta/Documentos_visor/mapas/M23.03.346.pdf" TargetMode="External"/><Relationship Id="rId1050" Type="http://schemas.openxmlformats.org/officeDocument/2006/relationships/hyperlink" Target="http://portal.mtc.gob.pe/alerta/Documentos_visor/mapas/M23.03.346.pdf" TargetMode="External"/><Relationship Id="rId1288" Type="http://schemas.openxmlformats.org/officeDocument/2006/relationships/hyperlink" Target="http://portal.mtc.gob.pe/alerta/Documentos_visor/mapas/M23.03.346.pdf" TargetMode="External"/><Relationship Id="rId1495" Type="http://schemas.openxmlformats.org/officeDocument/2006/relationships/hyperlink" Target="http://portal.mtc.gob.pe/alerta/Documentos_visor/mapas/M23.03.381.pdf" TargetMode="External"/><Relationship Id="rId1509" Type="http://schemas.openxmlformats.org/officeDocument/2006/relationships/hyperlink" Target="http://portal.mtc.gob.pe/alerta/Documentos_visor/mapas/M23.03.392.pdf" TargetMode="External"/><Relationship Id="rId1716" Type="http://schemas.openxmlformats.org/officeDocument/2006/relationships/hyperlink" Target="http://portal.mtc.gob.pe/alerta/Documentos_visor/mapas/M23.03.394.pdf" TargetMode="External"/><Relationship Id="rId1923" Type="http://schemas.openxmlformats.org/officeDocument/2006/relationships/hyperlink" Target="http://portal.mtc.gob.pe/alerta/Documentos_visor/mapas/M23.03.394.pdf" TargetMode="External"/><Relationship Id="rId2101" Type="http://schemas.openxmlformats.org/officeDocument/2006/relationships/hyperlink" Target="http://portal.mtc.gob.pe/alerta/Documentos_visor/mapas/M23.03.394.pdf" TargetMode="External"/><Relationship Id="rId2339" Type="http://schemas.openxmlformats.org/officeDocument/2006/relationships/hyperlink" Target="http://portal.mtc.gob.pe/alerta/Documentos_visor/mapas/M23.03.394.pdf" TargetMode="External"/><Relationship Id="rId2546" Type="http://schemas.openxmlformats.org/officeDocument/2006/relationships/hyperlink" Target="http://portal.mtc.gob.pe/alerta/Documentos_visor/mapas/M23.03.394.pdf" TargetMode="External"/><Relationship Id="rId2753" Type="http://schemas.openxmlformats.org/officeDocument/2006/relationships/hyperlink" Target="http://portal.mtc.gob.pe/alerta/Documentos_visor/mapas/M23.03.394.pdf" TargetMode="External"/><Relationship Id="rId297" Type="http://schemas.openxmlformats.org/officeDocument/2006/relationships/hyperlink" Target="http://portal.mtc.gob.pe/alerta/Documentos_visor/mapas/M23.03.346.pdf" TargetMode="External"/><Relationship Id="rId518" Type="http://schemas.openxmlformats.org/officeDocument/2006/relationships/hyperlink" Target="http://portal.mtc.gob.pe/alerta/Documentos_visor/mapas/M23.03.346.pdf" TargetMode="External"/><Relationship Id="rId725" Type="http://schemas.openxmlformats.org/officeDocument/2006/relationships/hyperlink" Target="http://portal.mtc.gob.pe/alerta/Documentos_visor/mapas/M23.03.346.pdf" TargetMode="External"/><Relationship Id="rId932" Type="http://schemas.openxmlformats.org/officeDocument/2006/relationships/hyperlink" Target="http://portal.mtc.gob.pe/alerta/Documentos_visor/mapas/M23.03.346.pdf" TargetMode="External"/><Relationship Id="rId1148" Type="http://schemas.openxmlformats.org/officeDocument/2006/relationships/hyperlink" Target="http://portal.mtc.gob.pe/alerta/Documentos_visor/mapas/M23.03.346.pdf" TargetMode="External"/><Relationship Id="rId1355" Type="http://schemas.openxmlformats.org/officeDocument/2006/relationships/hyperlink" Target="http://portal.mtc.gob.pe/alerta/Documentos_visor/mapas/M23.03.346.pdf" TargetMode="External"/><Relationship Id="rId1562" Type="http://schemas.openxmlformats.org/officeDocument/2006/relationships/hyperlink" Target="http://portal.mtc.gob.pe/alerta/Documentos_visor/mapas/M23.03.394.pdf" TargetMode="External"/><Relationship Id="rId2185" Type="http://schemas.openxmlformats.org/officeDocument/2006/relationships/hyperlink" Target="http://portal.mtc.gob.pe/alerta/Documentos_visor/mapas/M23.03.394.pdf" TargetMode="External"/><Relationship Id="rId2392" Type="http://schemas.openxmlformats.org/officeDocument/2006/relationships/hyperlink" Target="http://portal.mtc.gob.pe/alerta/Documentos_visor/mapas/M23.03.394.pdf" TargetMode="External"/><Relationship Id="rId2406" Type="http://schemas.openxmlformats.org/officeDocument/2006/relationships/hyperlink" Target="http://portal.mtc.gob.pe/alerta/Documentos_visor/mapas/M23.03.394.pdf" TargetMode="External"/><Relationship Id="rId2613" Type="http://schemas.openxmlformats.org/officeDocument/2006/relationships/hyperlink" Target="http://portal.mtc.gob.pe/alerta/Documentos_visor/mapas/M23.03.394.pdf" TargetMode="External"/><Relationship Id="rId157" Type="http://schemas.openxmlformats.org/officeDocument/2006/relationships/hyperlink" Target="http://portal.mtc.gob.pe/alerta/Documentos_visor/mapas/M23.03.309.pdf" TargetMode="External"/><Relationship Id="rId364" Type="http://schemas.openxmlformats.org/officeDocument/2006/relationships/hyperlink" Target="http://portal.mtc.gob.pe/alerta/Documentos_visor/mapas/M23.03.346.pdf" TargetMode="External"/><Relationship Id="rId1008" Type="http://schemas.openxmlformats.org/officeDocument/2006/relationships/hyperlink" Target="http://portal.mtc.gob.pe/alerta/Documentos_visor/mapas/M23.03.346.pdf" TargetMode="External"/><Relationship Id="rId1215" Type="http://schemas.openxmlformats.org/officeDocument/2006/relationships/hyperlink" Target="http://portal.mtc.gob.pe/alerta/Documentos_visor/mapas/M23.03.346.pdf" TargetMode="External"/><Relationship Id="rId1422" Type="http://schemas.openxmlformats.org/officeDocument/2006/relationships/hyperlink" Target="http://portal.mtc.gob.pe/alerta/Documentos_visor/mapas/M23.03.346.pdf" TargetMode="External"/><Relationship Id="rId1867" Type="http://schemas.openxmlformats.org/officeDocument/2006/relationships/hyperlink" Target="http://portal.mtc.gob.pe/alerta/Documentos_visor/mapas/M23.03.394.pdf" TargetMode="External"/><Relationship Id="rId2045" Type="http://schemas.openxmlformats.org/officeDocument/2006/relationships/hyperlink" Target="http://portal.mtc.gob.pe/alerta/Documentos_visor/mapas/M23.03.394.pdf" TargetMode="External"/><Relationship Id="rId2697" Type="http://schemas.openxmlformats.org/officeDocument/2006/relationships/hyperlink" Target="http://portal.mtc.gob.pe/alerta/Documentos_visor/mapas/M23.03.394.pdf" TargetMode="External"/><Relationship Id="rId61" Type="http://schemas.openxmlformats.org/officeDocument/2006/relationships/hyperlink" Target="http://portal.mtc.gob.pe/alerta/Documentos_visor/fotos/M23.01.01.pdf" TargetMode="External"/><Relationship Id="rId571" Type="http://schemas.openxmlformats.org/officeDocument/2006/relationships/hyperlink" Target="http://portal.mtc.gob.pe/alerta/Documentos_visor/mapas/M23.03.346.pdf" TargetMode="External"/><Relationship Id="rId669" Type="http://schemas.openxmlformats.org/officeDocument/2006/relationships/hyperlink" Target="http://portal.mtc.gob.pe/alerta/Documentos_visor/mapas/M23.03.346.pdf" TargetMode="External"/><Relationship Id="rId876" Type="http://schemas.openxmlformats.org/officeDocument/2006/relationships/hyperlink" Target="http://portal.mtc.gob.pe/alerta/Documentos_visor/mapas/M23.03.346.pdf" TargetMode="External"/><Relationship Id="rId1299" Type="http://schemas.openxmlformats.org/officeDocument/2006/relationships/hyperlink" Target="http://portal.mtc.gob.pe/alerta/Documentos_visor/mapas/M23.03.346.pdf" TargetMode="External"/><Relationship Id="rId1727" Type="http://schemas.openxmlformats.org/officeDocument/2006/relationships/hyperlink" Target="http://portal.mtc.gob.pe/alerta/Documentos_visor/mapas/M23.03.394.pdf" TargetMode="External"/><Relationship Id="rId1934" Type="http://schemas.openxmlformats.org/officeDocument/2006/relationships/hyperlink" Target="http://portal.mtc.gob.pe/alerta/Documentos_visor/mapas/M23.03.394.pdf" TargetMode="External"/><Relationship Id="rId2252" Type="http://schemas.openxmlformats.org/officeDocument/2006/relationships/hyperlink" Target="http://portal.mtc.gob.pe/alerta/Documentos_visor/mapas/M23.03.394.pdf" TargetMode="External"/><Relationship Id="rId2557" Type="http://schemas.openxmlformats.org/officeDocument/2006/relationships/hyperlink" Target="http://portal.mtc.gob.pe/alerta/Documentos_visor/mapas/M23.03.394.pdf" TargetMode="External"/><Relationship Id="rId19" Type="http://schemas.openxmlformats.org/officeDocument/2006/relationships/hyperlink" Target="http://portal.mtc.gob.pe/alerta/Documentos_visor/mapas/M23.01.281.pdf" TargetMode="External"/><Relationship Id="rId224" Type="http://schemas.openxmlformats.org/officeDocument/2006/relationships/hyperlink" Target="http://portal.mtc.gob.pe/alerta/Documentos_visor/mapas/M23.03.346.pdf" TargetMode="External"/><Relationship Id="rId431" Type="http://schemas.openxmlformats.org/officeDocument/2006/relationships/hyperlink" Target="http://portal.mtc.gob.pe/alerta/Documentos_visor/mapas/M23.03.346.pdf" TargetMode="External"/><Relationship Id="rId529" Type="http://schemas.openxmlformats.org/officeDocument/2006/relationships/hyperlink" Target="http://portal.mtc.gob.pe/alerta/Documentos_visor/mapas/M23.03.346.pdf" TargetMode="External"/><Relationship Id="rId736" Type="http://schemas.openxmlformats.org/officeDocument/2006/relationships/hyperlink" Target="http://portal.mtc.gob.pe/alerta/Documentos_visor/mapas/M23.03.346.pdf" TargetMode="External"/><Relationship Id="rId1061" Type="http://schemas.openxmlformats.org/officeDocument/2006/relationships/hyperlink" Target="http://portal.mtc.gob.pe/alerta/Documentos_visor/mapas/M23.03.346.pdf" TargetMode="External"/><Relationship Id="rId1159" Type="http://schemas.openxmlformats.org/officeDocument/2006/relationships/hyperlink" Target="http://portal.mtc.gob.pe/alerta/Documentos_visor/mapas/M23.03.346.pdf" TargetMode="External"/><Relationship Id="rId1366" Type="http://schemas.openxmlformats.org/officeDocument/2006/relationships/hyperlink" Target="http://portal.mtc.gob.pe/alerta/Documentos_visor/mapas/M23.03.346.pdf" TargetMode="External"/><Relationship Id="rId2112" Type="http://schemas.openxmlformats.org/officeDocument/2006/relationships/hyperlink" Target="http://portal.mtc.gob.pe/alerta/Documentos_visor/mapas/M23.03.394.pdf" TargetMode="External"/><Relationship Id="rId2196" Type="http://schemas.openxmlformats.org/officeDocument/2006/relationships/hyperlink" Target="http://portal.mtc.gob.pe/alerta/Documentos_visor/mapas/M23.03.394.pdf" TargetMode="External"/><Relationship Id="rId2417" Type="http://schemas.openxmlformats.org/officeDocument/2006/relationships/hyperlink" Target="http://portal.mtc.gob.pe/alerta/Documentos_visor/mapas/M23.03.394.pdf" TargetMode="External"/><Relationship Id="rId2764" Type="http://schemas.openxmlformats.org/officeDocument/2006/relationships/hyperlink" Target="http://portal.mtc.gob.pe/alerta/Documentos_visor/mapas/M23.03.394.pdf" TargetMode="External"/><Relationship Id="rId168" Type="http://schemas.openxmlformats.org/officeDocument/2006/relationships/hyperlink" Target="http://portal.mtc.gob.pe/alerta/Documentos_visor/mapas/M23.03.328.pdf" TargetMode="External"/><Relationship Id="rId943" Type="http://schemas.openxmlformats.org/officeDocument/2006/relationships/hyperlink" Target="http://portal.mtc.gob.pe/alerta/Documentos_visor/mapas/M23.03.346.pdf" TargetMode="External"/><Relationship Id="rId1019" Type="http://schemas.openxmlformats.org/officeDocument/2006/relationships/hyperlink" Target="http://portal.mtc.gob.pe/alerta/Documentos_visor/mapas/M23.03.346.pdf" TargetMode="External"/><Relationship Id="rId1573" Type="http://schemas.openxmlformats.org/officeDocument/2006/relationships/hyperlink" Target="http://portal.mtc.gob.pe/alerta/Documentos_visor/mapas/M23.03.394.pdf" TargetMode="External"/><Relationship Id="rId1780" Type="http://schemas.openxmlformats.org/officeDocument/2006/relationships/hyperlink" Target="http://portal.mtc.gob.pe/alerta/Documentos_visor/mapas/M23.03.394.pdf" TargetMode="External"/><Relationship Id="rId1878" Type="http://schemas.openxmlformats.org/officeDocument/2006/relationships/hyperlink" Target="http://portal.mtc.gob.pe/alerta/Documentos_visor/mapas/M23.03.394.pdf" TargetMode="External"/><Relationship Id="rId2624" Type="http://schemas.openxmlformats.org/officeDocument/2006/relationships/hyperlink" Target="http://portal.mtc.gob.pe/alerta/Documentos_visor/mapas/M23.03.394.pdf" TargetMode="External"/><Relationship Id="rId72" Type="http://schemas.openxmlformats.org/officeDocument/2006/relationships/hyperlink" Target="http://portal.mtc.gob.pe/alerta/Documentos_visor/mapas/M23.03.281.pdf" TargetMode="External"/><Relationship Id="rId375" Type="http://schemas.openxmlformats.org/officeDocument/2006/relationships/hyperlink" Target="http://portal.mtc.gob.pe/alerta/Documentos_visor/mapas/M23.03.346.pdf" TargetMode="External"/><Relationship Id="rId582" Type="http://schemas.openxmlformats.org/officeDocument/2006/relationships/hyperlink" Target="http://portal.mtc.gob.pe/alerta/Documentos_visor/mapas/M23.03.346.pdf" TargetMode="External"/><Relationship Id="rId803" Type="http://schemas.openxmlformats.org/officeDocument/2006/relationships/hyperlink" Target="http://portal.mtc.gob.pe/alerta/Documentos_visor/mapas/M23.03.346.pdf" TargetMode="External"/><Relationship Id="rId1226" Type="http://schemas.openxmlformats.org/officeDocument/2006/relationships/hyperlink" Target="http://portal.mtc.gob.pe/alerta/Documentos_visor/mapas/M23.03.346.pdf" TargetMode="External"/><Relationship Id="rId1433" Type="http://schemas.openxmlformats.org/officeDocument/2006/relationships/hyperlink" Target="http://portal.mtc.gob.pe/alerta/Documentos_visor/mapas/M23.03.346.pdf" TargetMode="External"/><Relationship Id="rId1640" Type="http://schemas.openxmlformats.org/officeDocument/2006/relationships/hyperlink" Target="http://portal.mtc.gob.pe/alerta/Documentos_visor/mapas/M23.03.394.pdf" TargetMode="External"/><Relationship Id="rId1738" Type="http://schemas.openxmlformats.org/officeDocument/2006/relationships/hyperlink" Target="http://portal.mtc.gob.pe/alerta/Documentos_visor/mapas/M23.03.394.pdf" TargetMode="External"/><Relationship Id="rId2056" Type="http://schemas.openxmlformats.org/officeDocument/2006/relationships/hyperlink" Target="http://portal.mtc.gob.pe/alerta/Documentos_visor/mapas/M23.03.394.pdf" TargetMode="External"/><Relationship Id="rId2263" Type="http://schemas.openxmlformats.org/officeDocument/2006/relationships/hyperlink" Target="http://portal.mtc.gob.pe/alerta/Documentos_visor/mapas/M23.03.394.pdf" TargetMode="External"/><Relationship Id="rId2470" Type="http://schemas.openxmlformats.org/officeDocument/2006/relationships/hyperlink" Target="http://portal.mtc.gob.pe/alerta/Documentos_visor/mapas/M23.03.394.pdf" TargetMode="External"/><Relationship Id="rId3" Type="http://schemas.openxmlformats.org/officeDocument/2006/relationships/hyperlink" Target="http://portal.mtc.gob.pe/alerta/Documentos_visor/mapas/M23.01.32.pdf" TargetMode="External"/><Relationship Id="rId235" Type="http://schemas.openxmlformats.org/officeDocument/2006/relationships/hyperlink" Target="http://portal.mtc.gob.pe/alerta/Documentos_visor/mapas/M23.03.346.pdf" TargetMode="External"/><Relationship Id="rId442" Type="http://schemas.openxmlformats.org/officeDocument/2006/relationships/hyperlink" Target="http://portal.mtc.gob.pe/alerta/Documentos_visor/mapas/M23.03.346.pdf" TargetMode="External"/><Relationship Id="rId887" Type="http://schemas.openxmlformats.org/officeDocument/2006/relationships/hyperlink" Target="http://portal.mtc.gob.pe/alerta/Documentos_visor/mapas/M23.03.346.pdf" TargetMode="External"/><Relationship Id="rId1072" Type="http://schemas.openxmlformats.org/officeDocument/2006/relationships/hyperlink" Target="http://portal.mtc.gob.pe/alerta/Documentos_visor/mapas/M23.03.346.pdf" TargetMode="External"/><Relationship Id="rId1500" Type="http://schemas.openxmlformats.org/officeDocument/2006/relationships/hyperlink" Target="http://portal.mtc.gob.pe/alerta/Documentos_visor/mapas/M23.03.386.pdf" TargetMode="External"/><Relationship Id="rId1945" Type="http://schemas.openxmlformats.org/officeDocument/2006/relationships/hyperlink" Target="http://portal.mtc.gob.pe/alerta/Documentos_visor/mapas/M23.03.394.pdf" TargetMode="External"/><Relationship Id="rId2123" Type="http://schemas.openxmlformats.org/officeDocument/2006/relationships/hyperlink" Target="http://portal.mtc.gob.pe/alerta/Documentos_visor/mapas/M23.03.394.pdf" TargetMode="External"/><Relationship Id="rId2330" Type="http://schemas.openxmlformats.org/officeDocument/2006/relationships/hyperlink" Target="http://portal.mtc.gob.pe/alerta/Documentos_visor/mapas/M23.03.394.pdf" TargetMode="External"/><Relationship Id="rId2568" Type="http://schemas.openxmlformats.org/officeDocument/2006/relationships/hyperlink" Target="http://portal.mtc.gob.pe/alerta/Documentos_visor/mapas/M23.03.394.pdf" TargetMode="External"/><Relationship Id="rId2775" Type="http://schemas.openxmlformats.org/officeDocument/2006/relationships/table" Target="../tables/table3.xml"/><Relationship Id="rId302" Type="http://schemas.openxmlformats.org/officeDocument/2006/relationships/hyperlink" Target="http://portal.mtc.gob.pe/alerta/Documentos_visor/mapas/M23.03.346.pdf" TargetMode="External"/><Relationship Id="rId747" Type="http://schemas.openxmlformats.org/officeDocument/2006/relationships/hyperlink" Target="http://portal.mtc.gob.pe/alerta/Documentos_visor/mapas/M23.03.346.pdf" TargetMode="External"/><Relationship Id="rId954" Type="http://schemas.openxmlformats.org/officeDocument/2006/relationships/hyperlink" Target="http://portal.mtc.gob.pe/alerta/Documentos_visor/mapas/M23.03.346.pdf" TargetMode="External"/><Relationship Id="rId1377" Type="http://schemas.openxmlformats.org/officeDocument/2006/relationships/hyperlink" Target="http://portal.mtc.gob.pe/alerta/Documentos_visor/mapas/M23.03.346.pdf" TargetMode="External"/><Relationship Id="rId1584" Type="http://schemas.openxmlformats.org/officeDocument/2006/relationships/hyperlink" Target="http://portal.mtc.gob.pe/alerta/Documentos_visor/mapas/M23.03.394.pdf" TargetMode="External"/><Relationship Id="rId1791" Type="http://schemas.openxmlformats.org/officeDocument/2006/relationships/hyperlink" Target="http://portal.mtc.gob.pe/alerta/Documentos_visor/mapas/M23.03.394.pdf" TargetMode="External"/><Relationship Id="rId1805" Type="http://schemas.openxmlformats.org/officeDocument/2006/relationships/hyperlink" Target="http://portal.mtc.gob.pe/alerta/Documentos_visor/mapas/M23.03.394.pdf" TargetMode="External"/><Relationship Id="rId2428" Type="http://schemas.openxmlformats.org/officeDocument/2006/relationships/hyperlink" Target="http://portal.mtc.gob.pe/alerta/Documentos_visor/mapas/M23.03.394.pdf" TargetMode="External"/><Relationship Id="rId2635" Type="http://schemas.openxmlformats.org/officeDocument/2006/relationships/hyperlink" Target="http://portal.mtc.gob.pe/alerta/Documentos_visor/mapas/M23.03.394.pdf" TargetMode="External"/><Relationship Id="rId83" Type="http://schemas.openxmlformats.org/officeDocument/2006/relationships/hyperlink" Target="http://portal.mtc.gob.pe/alerta/Documentos_visor/mapas/M23.03.249.pdf" TargetMode="External"/><Relationship Id="rId179" Type="http://schemas.openxmlformats.org/officeDocument/2006/relationships/hyperlink" Target="http://portal.mtc.gob.pe/alerta/Documentos_visor/mapas/M23.03.337.pdf" TargetMode="External"/><Relationship Id="rId386" Type="http://schemas.openxmlformats.org/officeDocument/2006/relationships/hyperlink" Target="http://portal.mtc.gob.pe/alerta/Documentos_visor/mapas/M23.03.346.pdf" TargetMode="External"/><Relationship Id="rId593" Type="http://schemas.openxmlformats.org/officeDocument/2006/relationships/hyperlink" Target="http://portal.mtc.gob.pe/alerta/Documentos_visor/mapas/M23.03.346.pdf" TargetMode="External"/><Relationship Id="rId607" Type="http://schemas.openxmlformats.org/officeDocument/2006/relationships/hyperlink" Target="http://portal.mtc.gob.pe/alerta/Documentos_visor/mapas/M23.03.346.pdf" TargetMode="External"/><Relationship Id="rId814" Type="http://schemas.openxmlformats.org/officeDocument/2006/relationships/hyperlink" Target="http://portal.mtc.gob.pe/alerta/Documentos_visor/mapas/M23.03.346.pdf" TargetMode="External"/><Relationship Id="rId1237" Type="http://schemas.openxmlformats.org/officeDocument/2006/relationships/hyperlink" Target="http://portal.mtc.gob.pe/alerta/Documentos_visor/mapas/M23.03.346.pdf" TargetMode="External"/><Relationship Id="rId1444" Type="http://schemas.openxmlformats.org/officeDocument/2006/relationships/hyperlink" Target="http://portal.mtc.gob.pe/alerta/Documentos_visor/mapas/M23.03.346.pdf" TargetMode="External"/><Relationship Id="rId1651" Type="http://schemas.openxmlformats.org/officeDocument/2006/relationships/hyperlink" Target="http://portal.mtc.gob.pe/alerta/Documentos_visor/mapas/M23.03.394.pdf" TargetMode="External"/><Relationship Id="rId1889" Type="http://schemas.openxmlformats.org/officeDocument/2006/relationships/hyperlink" Target="http://portal.mtc.gob.pe/alerta/Documentos_visor/mapas/M23.03.394.pdf" TargetMode="External"/><Relationship Id="rId2067" Type="http://schemas.openxmlformats.org/officeDocument/2006/relationships/hyperlink" Target="http://portal.mtc.gob.pe/alerta/Documentos_visor/mapas/M23.03.394.pdf" TargetMode="External"/><Relationship Id="rId2274" Type="http://schemas.openxmlformats.org/officeDocument/2006/relationships/hyperlink" Target="http://portal.mtc.gob.pe/alerta/Documentos_visor/mapas/M23.03.394.pdf" TargetMode="External"/><Relationship Id="rId2481" Type="http://schemas.openxmlformats.org/officeDocument/2006/relationships/hyperlink" Target="http://portal.mtc.gob.pe/alerta/Documentos_visor/mapas/M23.03.394.pdf" TargetMode="External"/><Relationship Id="rId2702" Type="http://schemas.openxmlformats.org/officeDocument/2006/relationships/hyperlink" Target="http://portal.mtc.gob.pe/alerta/Documentos_visor/mapas/M23.03.394.pdf" TargetMode="External"/><Relationship Id="rId246" Type="http://schemas.openxmlformats.org/officeDocument/2006/relationships/hyperlink" Target="http://portal.mtc.gob.pe/alerta/Documentos_visor/mapas/M23.03.346.pdf" TargetMode="External"/><Relationship Id="rId453" Type="http://schemas.openxmlformats.org/officeDocument/2006/relationships/hyperlink" Target="http://portal.mtc.gob.pe/alerta/Documentos_visor/mapas/M23.03.346.pdf" TargetMode="External"/><Relationship Id="rId660" Type="http://schemas.openxmlformats.org/officeDocument/2006/relationships/hyperlink" Target="http://portal.mtc.gob.pe/alerta/Documentos_visor/mapas/M23.03.346.pdf" TargetMode="External"/><Relationship Id="rId898" Type="http://schemas.openxmlformats.org/officeDocument/2006/relationships/hyperlink" Target="http://portal.mtc.gob.pe/alerta/Documentos_visor/mapas/M23.03.346.pdf" TargetMode="External"/><Relationship Id="rId1083" Type="http://schemas.openxmlformats.org/officeDocument/2006/relationships/hyperlink" Target="http://portal.mtc.gob.pe/alerta/Documentos_visor/mapas/M23.03.346.pdf" TargetMode="External"/><Relationship Id="rId1290" Type="http://schemas.openxmlformats.org/officeDocument/2006/relationships/hyperlink" Target="http://portal.mtc.gob.pe/alerta/Documentos_visor/mapas/M23.03.346.pdf" TargetMode="External"/><Relationship Id="rId1304" Type="http://schemas.openxmlformats.org/officeDocument/2006/relationships/hyperlink" Target="http://portal.mtc.gob.pe/alerta/Documentos_visor/mapas/M23.03.346.pdf" TargetMode="External"/><Relationship Id="rId1511" Type="http://schemas.openxmlformats.org/officeDocument/2006/relationships/hyperlink" Target="http://portal.mtc.gob.pe/alerta/Documentos_visor/mapas/M23.03.394.pdf" TargetMode="External"/><Relationship Id="rId1749" Type="http://schemas.openxmlformats.org/officeDocument/2006/relationships/hyperlink" Target="http://portal.mtc.gob.pe/alerta/Documentos_visor/mapas/M23.03.394.pdf" TargetMode="External"/><Relationship Id="rId1956" Type="http://schemas.openxmlformats.org/officeDocument/2006/relationships/hyperlink" Target="http://portal.mtc.gob.pe/alerta/Documentos_visor/mapas/M23.03.394.pdf" TargetMode="External"/><Relationship Id="rId2134" Type="http://schemas.openxmlformats.org/officeDocument/2006/relationships/hyperlink" Target="http://portal.mtc.gob.pe/alerta/Documentos_visor/mapas/M23.03.394.pdf" TargetMode="External"/><Relationship Id="rId2341" Type="http://schemas.openxmlformats.org/officeDocument/2006/relationships/hyperlink" Target="http://portal.mtc.gob.pe/alerta/Documentos_visor/mapas/M23.03.394.pdf" TargetMode="External"/><Relationship Id="rId2579" Type="http://schemas.openxmlformats.org/officeDocument/2006/relationships/hyperlink" Target="http://portal.mtc.gob.pe/alerta/Documentos_visor/mapas/M23.03.394.pdf" TargetMode="External"/><Relationship Id="rId106" Type="http://schemas.openxmlformats.org/officeDocument/2006/relationships/hyperlink" Target="http://portal.mtc.gob.pe/alerta/Documentos_visor/fotos/M23.03.176.pdf" TargetMode="External"/><Relationship Id="rId313" Type="http://schemas.openxmlformats.org/officeDocument/2006/relationships/hyperlink" Target="http://portal.mtc.gob.pe/alerta/Documentos_visor/mapas/M23.03.346.pdf" TargetMode="External"/><Relationship Id="rId758" Type="http://schemas.openxmlformats.org/officeDocument/2006/relationships/hyperlink" Target="http://portal.mtc.gob.pe/alerta/Documentos_visor/mapas/M23.03.346.pdf" TargetMode="External"/><Relationship Id="rId965" Type="http://schemas.openxmlformats.org/officeDocument/2006/relationships/hyperlink" Target="http://portal.mtc.gob.pe/alerta/Documentos_visor/mapas/M23.03.346.pdf" TargetMode="External"/><Relationship Id="rId1150" Type="http://schemas.openxmlformats.org/officeDocument/2006/relationships/hyperlink" Target="http://portal.mtc.gob.pe/alerta/Documentos_visor/mapas/M23.03.346.pdf" TargetMode="External"/><Relationship Id="rId1388" Type="http://schemas.openxmlformats.org/officeDocument/2006/relationships/hyperlink" Target="http://portal.mtc.gob.pe/alerta/Documentos_visor/mapas/M23.03.346.pdf" TargetMode="External"/><Relationship Id="rId1595" Type="http://schemas.openxmlformats.org/officeDocument/2006/relationships/hyperlink" Target="http://portal.mtc.gob.pe/alerta/Documentos_visor/mapas/M23.03.394.pdf" TargetMode="External"/><Relationship Id="rId1609" Type="http://schemas.openxmlformats.org/officeDocument/2006/relationships/hyperlink" Target="http://portal.mtc.gob.pe/alerta/Documentos_visor/mapas/M23.03.394.pdf" TargetMode="External"/><Relationship Id="rId1816" Type="http://schemas.openxmlformats.org/officeDocument/2006/relationships/hyperlink" Target="http://portal.mtc.gob.pe/alerta/Documentos_visor/mapas/M23.03.394.pdf" TargetMode="External"/><Relationship Id="rId2439" Type="http://schemas.openxmlformats.org/officeDocument/2006/relationships/hyperlink" Target="http://portal.mtc.gob.pe/alerta/Documentos_visor/mapas/M23.03.394.pdf" TargetMode="External"/><Relationship Id="rId2646" Type="http://schemas.openxmlformats.org/officeDocument/2006/relationships/hyperlink" Target="http://portal.mtc.gob.pe/alerta/Documentos_visor/mapas/M23.03.394.pdf" TargetMode="External"/><Relationship Id="rId10" Type="http://schemas.openxmlformats.org/officeDocument/2006/relationships/hyperlink" Target="http://portal.mtc.gob.pe/alerta/Documentos_visor/mapas/M23.01.276.pdf" TargetMode="External"/><Relationship Id="rId94" Type="http://schemas.openxmlformats.org/officeDocument/2006/relationships/hyperlink" Target="http://portal.mtc.gob.pe/alerta/Documentos_visor/mapas/M23.03.228.pdf" TargetMode="External"/><Relationship Id="rId397" Type="http://schemas.openxmlformats.org/officeDocument/2006/relationships/hyperlink" Target="http://portal.mtc.gob.pe/alerta/Documentos_visor/mapas/M23.03.346.pdf" TargetMode="External"/><Relationship Id="rId520" Type="http://schemas.openxmlformats.org/officeDocument/2006/relationships/hyperlink" Target="http://portal.mtc.gob.pe/alerta/Documentos_visor/mapas/M23.03.346.pdf" TargetMode="External"/><Relationship Id="rId618" Type="http://schemas.openxmlformats.org/officeDocument/2006/relationships/hyperlink" Target="http://portal.mtc.gob.pe/alerta/Documentos_visor/mapas/M23.03.346.pdf" TargetMode="External"/><Relationship Id="rId825" Type="http://schemas.openxmlformats.org/officeDocument/2006/relationships/hyperlink" Target="http://portal.mtc.gob.pe/alerta/Documentos_visor/mapas/M23.03.346.pdf" TargetMode="External"/><Relationship Id="rId1248" Type="http://schemas.openxmlformats.org/officeDocument/2006/relationships/hyperlink" Target="http://portal.mtc.gob.pe/alerta/Documentos_visor/mapas/M23.03.346.pdf" TargetMode="External"/><Relationship Id="rId1455" Type="http://schemas.openxmlformats.org/officeDocument/2006/relationships/hyperlink" Target="http://portal.mtc.gob.pe/alerta/Documentos_visor/mapas/M23.02.47.pdf" TargetMode="External"/><Relationship Id="rId1662" Type="http://schemas.openxmlformats.org/officeDocument/2006/relationships/hyperlink" Target="http://portal.mtc.gob.pe/alerta/Documentos_visor/mapas/M23.03.394.pdf" TargetMode="External"/><Relationship Id="rId2078" Type="http://schemas.openxmlformats.org/officeDocument/2006/relationships/hyperlink" Target="http://portal.mtc.gob.pe/alerta/Documentos_visor/mapas/M23.03.394.pdf" TargetMode="External"/><Relationship Id="rId2201" Type="http://schemas.openxmlformats.org/officeDocument/2006/relationships/hyperlink" Target="http://portal.mtc.gob.pe/alerta/Documentos_visor/mapas/M23.03.394.pdf" TargetMode="External"/><Relationship Id="rId2285" Type="http://schemas.openxmlformats.org/officeDocument/2006/relationships/hyperlink" Target="http://portal.mtc.gob.pe/alerta/Documentos_visor/mapas/M23.03.394.pdf" TargetMode="External"/><Relationship Id="rId2492" Type="http://schemas.openxmlformats.org/officeDocument/2006/relationships/hyperlink" Target="http://portal.mtc.gob.pe/alerta/Documentos_visor/mapas/M23.03.394.pdf" TargetMode="External"/><Relationship Id="rId2506" Type="http://schemas.openxmlformats.org/officeDocument/2006/relationships/hyperlink" Target="http://portal.mtc.gob.pe/alerta/Documentos_visor/mapas/M23.03.394.pdf" TargetMode="External"/><Relationship Id="rId257" Type="http://schemas.openxmlformats.org/officeDocument/2006/relationships/hyperlink" Target="http://portal.mtc.gob.pe/alerta/Documentos_visor/mapas/M23.03.346.pdf" TargetMode="External"/><Relationship Id="rId464" Type="http://schemas.openxmlformats.org/officeDocument/2006/relationships/hyperlink" Target="http://portal.mtc.gob.pe/alerta/Documentos_visor/mapas/M23.03.346.pdf" TargetMode="External"/><Relationship Id="rId1010" Type="http://schemas.openxmlformats.org/officeDocument/2006/relationships/hyperlink" Target="http://portal.mtc.gob.pe/alerta/Documentos_visor/mapas/M23.03.346.pdf" TargetMode="External"/><Relationship Id="rId1094" Type="http://schemas.openxmlformats.org/officeDocument/2006/relationships/hyperlink" Target="http://portal.mtc.gob.pe/alerta/Documentos_visor/mapas/M23.03.346.pdf" TargetMode="External"/><Relationship Id="rId1108" Type="http://schemas.openxmlformats.org/officeDocument/2006/relationships/hyperlink" Target="http://portal.mtc.gob.pe/alerta/Documentos_visor/mapas/M23.03.346.pdf" TargetMode="External"/><Relationship Id="rId1315" Type="http://schemas.openxmlformats.org/officeDocument/2006/relationships/hyperlink" Target="http://portal.mtc.gob.pe/alerta/Documentos_visor/mapas/M23.03.346.pdf" TargetMode="External"/><Relationship Id="rId1967" Type="http://schemas.openxmlformats.org/officeDocument/2006/relationships/hyperlink" Target="http://portal.mtc.gob.pe/alerta/Documentos_visor/mapas/M23.03.394.pdf" TargetMode="External"/><Relationship Id="rId2145" Type="http://schemas.openxmlformats.org/officeDocument/2006/relationships/hyperlink" Target="http://portal.mtc.gob.pe/alerta/Documentos_visor/mapas/M23.03.394.pdf" TargetMode="External"/><Relationship Id="rId2713" Type="http://schemas.openxmlformats.org/officeDocument/2006/relationships/hyperlink" Target="http://portal.mtc.gob.pe/alerta/Documentos_visor/mapas/M23.03.394.pdf" TargetMode="External"/><Relationship Id="rId117" Type="http://schemas.openxmlformats.org/officeDocument/2006/relationships/hyperlink" Target="http://portal.mtc.gob.pe/alerta/Documentos_visor/mapas/M23.03.179.pdf" TargetMode="External"/><Relationship Id="rId671" Type="http://schemas.openxmlformats.org/officeDocument/2006/relationships/hyperlink" Target="http://portal.mtc.gob.pe/alerta/Documentos_visor/mapas/M23.03.346.pdf" TargetMode="External"/><Relationship Id="rId769" Type="http://schemas.openxmlformats.org/officeDocument/2006/relationships/hyperlink" Target="http://portal.mtc.gob.pe/alerta/Documentos_visor/mapas/M23.03.346.pdf" TargetMode="External"/><Relationship Id="rId976" Type="http://schemas.openxmlformats.org/officeDocument/2006/relationships/hyperlink" Target="http://portal.mtc.gob.pe/alerta/Documentos_visor/mapas/M23.03.346.pdf" TargetMode="External"/><Relationship Id="rId1399" Type="http://schemas.openxmlformats.org/officeDocument/2006/relationships/hyperlink" Target="http://portal.mtc.gob.pe/alerta/Documentos_visor/mapas/M23.03.346.pdf" TargetMode="External"/><Relationship Id="rId2352" Type="http://schemas.openxmlformats.org/officeDocument/2006/relationships/hyperlink" Target="http://portal.mtc.gob.pe/alerta/Documentos_visor/mapas/M23.03.394.pdf" TargetMode="External"/><Relationship Id="rId2657" Type="http://schemas.openxmlformats.org/officeDocument/2006/relationships/hyperlink" Target="http://portal.mtc.gob.pe/alerta/Documentos_visor/mapas/M23.03.394.pdf" TargetMode="External"/><Relationship Id="rId324" Type="http://schemas.openxmlformats.org/officeDocument/2006/relationships/hyperlink" Target="http://portal.mtc.gob.pe/alerta/Documentos_visor/mapas/M23.03.346.pdf" TargetMode="External"/><Relationship Id="rId531" Type="http://schemas.openxmlformats.org/officeDocument/2006/relationships/hyperlink" Target="http://portal.mtc.gob.pe/alerta/Documentos_visor/mapas/M23.03.346.pdf" TargetMode="External"/><Relationship Id="rId629" Type="http://schemas.openxmlformats.org/officeDocument/2006/relationships/hyperlink" Target="http://portal.mtc.gob.pe/alerta/Documentos_visor/mapas/M23.03.346.pdf" TargetMode="External"/><Relationship Id="rId1161" Type="http://schemas.openxmlformats.org/officeDocument/2006/relationships/hyperlink" Target="http://portal.mtc.gob.pe/alerta/Documentos_visor/mapas/M23.03.346.pdf" TargetMode="External"/><Relationship Id="rId1259" Type="http://schemas.openxmlformats.org/officeDocument/2006/relationships/hyperlink" Target="http://portal.mtc.gob.pe/alerta/Documentos_visor/mapas/M23.03.346.pdf" TargetMode="External"/><Relationship Id="rId1466" Type="http://schemas.openxmlformats.org/officeDocument/2006/relationships/hyperlink" Target="http://portal.mtc.gob.pe/alerta/Documentos_visor/fotos/M23.03.53.pdf" TargetMode="External"/><Relationship Id="rId2005" Type="http://schemas.openxmlformats.org/officeDocument/2006/relationships/hyperlink" Target="http://portal.mtc.gob.pe/alerta/Documentos_visor/mapas/M23.03.394.pdf" TargetMode="External"/><Relationship Id="rId2212" Type="http://schemas.openxmlformats.org/officeDocument/2006/relationships/hyperlink" Target="http://portal.mtc.gob.pe/alerta/Documentos_visor/mapas/M23.03.394.pdf" TargetMode="External"/><Relationship Id="rId836" Type="http://schemas.openxmlformats.org/officeDocument/2006/relationships/hyperlink" Target="http://portal.mtc.gob.pe/alerta/Documentos_visor/mapas/M23.03.346.pdf" TargetMode="External"/><Relationship Id="rId1021" Type="http://schemas.openxmlformats.org/officeDocument/2006/relationships/hyperlink" Target="http://portal.mtc.gob.pe/alerta/Documentos_visor/mapas/M23.03.346.pdf" TargetMode="External"/><Relationship Id="rId1119" Type="http://schemas.openxmlformats.org/officeDocument/2006/relationships/hyperlink" Target="http://portal.mtc.gob.pe/alerta/Documentos_visor/mapas/M23.03.346.pdf" TargetMode="External"/><Relationship Id="rId1673" Type="http://schemas.openxmlformats.org/officeDocument/2006/relationships/hyperlink" Target="http://portal.mtc.gob.pe/alerta/Documentos_visor/mapas/M23.03.394.pdf" TargetMode="External"/><Relationship Id="rId1880" Type="http://schemas.openxmlformats.org/officeDocument/2006/relationships/hyperlink" Target="http://portal.mtc.gob.pe/alerta/Documentos_visor/mapas/M23.03.394.pdf" TargetMode="External"/><Relationship Id="rId1978" Type="http://schemas.openxmlformats.org/officeDocument/2006/relationships/hyperlink" Target="http://portal.mtc.gob.pe/alerta/Documentos_visor/mapas/M23.03.394.pdf" TargetMode="External"/><Relationship Id="rId2517" Type="http://schemas.openxmlformats.org/officeDocument/2006/relationships/hyperlink" Target="http://portal.mtc.gob.pe/alerta/Documentos_visor/mapas/M23.03.394.pdf" TargetMode="External"/><Relationship Id="rId2724" Type="http://schemas.openxmlformats.org/officeDocument/2006/relationships/hyperlink" Target="http://portal.mtc.gob.pe/alerta/Documentos_visor/mapas/M23.03.394.pdf" TargetMode="External"/><Relationship Id="rId903" Type="http://schemas.openxmlformats.org/officeDocument/2006/relationships/hyperlink" Target="http://portal.mtc.gob.pe/alerta/Documentos_visor/mapas/M23.03.346.pdf" TargetMode="External"/><Relationship Id="rId1326" Type="http://schemas.openxmlformats.org/officeDocument/2006/relationships/hyperlink" Target="http://portal.mtc.gob.pe/alerta/Documentos_visor/mapas/M23.03.346.pdf" TargetMode="External"/><Relationship Id="rId1533" Type="http://schemas.openxmlformats.org/officeDocument/2006/relationships/hyperlink" Target="http://portal.mtc.gob.pe/alerta/Documentos_visor/mapas/M23.03.394.pdf" TargetMode="External"/><Relationship Id="rId1740" Type="http://schemas.openxmlformats.org/officeDocument/2006/relationships/hyperlink" Target="http://portal.mtc.gob.pe/alerta/Documentos_visor/mapas/M23.03.394.pdf" TargetMode="External"/><Relationship Id="rId32" Type="http://schemas.openxmlformats.org/officeDocument/2006/relationships/hyperlink" Target="http://portal.mtc.gob.pe/alerta/Documentos_visor/fotos/M23.01.280.pdf" TargetMode="External"/><Relationship Id="rId1600" Type="http://schemas.openxmlformats.org/officeDocument/2006/relationships/hyperlink" Target="http://portal.mtc.gob.pe/alerta/Documentos_visor/mapas/M23.03.394.pdf" TargetMode="External"/><Relationship Id="rId1838" Type="http://schemas.openxmlformats.org/officeDocument/2006/relationships/hyperlink" Target="http://portal.mtc.gob.pe/alerta/Documentos_visor/mapas/M23.03.394.pdf" TargetMode="External"/><Relationship Id="rId181" Type="http://schemas.openxmlformats.org/officeDocument/2006/relationships/hyperlink" Target="http://portal.mtc.gob.pe/alerta/Documentos_visor/mapas/M23.03.344.pdf" TargetMode="External"/><Relationship Id="rId1905" Type="http://schemas.openxmlformats.org/officeDocument/2006/relationships/hyperlink" Target="http://portal.mtc.gob.pe/alerta/Documentos_visor/mapas/M23.03.394.pdf" TargetMode="External"/><Relationship Id="rId279" Type="http://schemas.openxmlformats.org/officeDocument/2006/relationships/hyperlink" Target="http://portal.mtc.gob.pe/alerta/Documentos_visor/mapas/M23.03.346.pdf" TargetMode="External"/><Relationship Id="rId486" Type="http://schemas.openxmlformats.org/officeDocument/2006/relationships/hyperlink" Target="http://portal.mtc.gob.pe/alerta/Documentos_visor/mapas/M23.03.346.pdf" TargetMode="External"/><Relationship Id="rId693" Type="http://schemas.openxmlformats.org/officeDocument/2006/relationships/hyperlink" Target="http://portal.mtc.gob.pe/alerta/Documentos_visor/mapas/M23.03.346.pdf" TargetMode="External"/><Relationship Id="rId2167" Type="http://schemas.openxmlformats.org/officeDocument/2006/relationships/hyperlink" Target="http://portal.mtc.gob.pe/alerta/Documentos_visor/mapas/M23.03.394.pdf" TargetMode="External"/><Relationship Id="rId2374" Type="http://schemas.openxmlformats.org/officeDocument/2006/relationships/hyperlink" Target="http://portal.mtc.gob.pe/alerta/Documentos_visor/mapas/M23.03.394.pdf" TargetMode="External"/><Relationship Id="rId2581" Type="http://schemas.openxmlformats.org/officeDocument/2006/relationships/hyperlink" Target="http://portal.mtc.gob.pe/alerta/Documentos_visor/mapas/M23.03.394.pdf" TargetMode="External"/><Relationship Id="rId139" Type="http://schemas.openxmlformats.org/officeDocument/2006/relationships/hyperlink" Target="http://portal.mtc.gob.pe/alerta/Documentos_visor/mapas/M23.02.173.pdf" TargetMode="External"/><Relationship Id="rId346" Type="http://schemas.openxmlformats.org/officeDocument/2006/relationships/hyperlink" Target="http://portal.mtc.gob.pe/alerta/Documentos_visor/mapas/M23.03.346.pdf" TargetMode="External"/><Relationship Id="rId553" Type="http://schemas.openxmlformats.org/officeDocument/2006/relationships/hyperlink" Target="http://portal.mtc.gob.pe/alerta/Documentos_visor/mapas/M23.03.346.pdf" TargetMode="External"/><Relationship Id="rId760" Type="http://schemas.openxmlformats.org/officeDocument/2006/relationships/hyperlink" Target="http://portal.mtc.gob.pe/alerta/Documentos_visor/mapas/M23.03.346.pdf" TargetMode="External"/><Relationship Id="rId998" Type="http://schemas.openxmlformats.org/officeDocument/2006/relationships/hyperlink" Target="http://portal.mtc.gob.pe/alerta/Documentos_visor/mapas/M23.03.346.pdf" TargetMode="External"/><Relationship Id="rId1183" Type="http://schemas.openxmlformats.org/officeDocument/2006/relationships/hyperlink" Target="http://portal.mtc.gob.pe/alerta/Documentos_visor/mapas/M23.03.346.pdf" TargetMode="External"/><Relationship Id="rId1390" Type="http://schemas.openxmlformats.org/officeDocument/2006/relationships/hyperlink" Target="http://portal.mtc.gob.pe/alerta/Documentos_visor/mapas/M23.03.346.pdf" TargetMode="External"/><Relationship Id="rId2027" Type="http://schemas.openxmlformats.org/officeDocument/2006/relationships/hyperlink" Target="http://portal.mtc.gob.pe/alerta/Documentos_visor/mapas/M23.03.394.pdf" TargetMode="External"/><Relationship Id="rId2234" Type="http://schemas.openxmlformats.org/officeDocument/2006/relationships/hyperlink" Target="http://portal.mtc.gob.pe/alerta/Documentos_visor/mapas/M23.03.394.pdf" TargetMode="External"/><Relationship Id="rId2441" Type="http://schemas.openxmlformats.org/officeDocument/2006/relationships/hyperlink" Target="http://portal.mtc.gob.pe/alerta/Documentos_visor/mapas/M23.03.394.pdf" TargetMode="External"/><Relationship Id="rId2679" Type="http://schemas.openxmlformats.org/officeDocument/2006/relationships/hyperlink" Target="http://portal.mtc.gob.pe/alerta/Documentos_visor/mapas/M23.03.394.pdf" TargetMode="External"/><Relationship Id="rId206" Type="http://schemas.openxmlformats.org/officeDocument/2006/relationships/hyperlink" Target="http://portal.mtc.gob.pe/alerta/Documentos_visor/mapas/M23.03.346.pdf" TargetMode="External"/><Relationship Id="rId413" Type="http://schemas.openxmlformats.org/officeDocument/2006/relationships/hyperlink" Target="http://portal.mtc.gob.pe/alerta/Documentos_visor/mapas/M23.03.346.pdf" TargetMode="External"/><Relationship Id="rId858" Type="http://schemas.openxmlformats.org/officeDocument/2006/relationships/hyperlink" Target="http://portal.mtc.gob.pe/alerta/Documentos_visor/mapas/M23.03.346.pdf" TargetMode="External"/><Relationship Id="rId1043" Type="http://schemas.openxmlformats.org/officeDocument/2006/relationships/hyperlink" Target="http://portal.mtc.gob.pe/alerta/Documentos_visor/mapas/M23.03.346.pdf" TargetMode="External"/><Relationship Id="rId1488" Type="http://schemas.openxmlformats.org/officeDocument/2006/relationships/hyperlink" Target="http://portal.mtc.gob.pe/alerta/Documentos_visor/fotos/M23.03.370.pdf" TargetMode="External"/><Relationship Id="rId1695" Type="http://schemas.openxmlformats.org/officeDocument/2006/relationships/hyperlink" Target="http://portal.mtc.gob.pe/alerta/Documentos_visor/mapas/M23.03.394.pdf" TargetMode="External"/><Relationship Id="rId2539" Type="http://schemas.openxmlformats.org/officeDocument/2006/relationships/hyperlink" Target="http://portal.mtc.gob.pe/alerta/Documentos_visor/mapas/M23.03.394.pdf" TargetMode="External"/><Relationship Id="rId2746" Type="http://schemas.openxmlformats.org/officeDocument/2006/relationships/hyperlink" Target="http://portal.mtc.gob.pe/alerta/Documentos_visor/mapas/M23.03.394.pdf" TargetMode="External"/><Relationship Id="rId620" Type="http://schemas.openxmlformats.org/officeDocument/2006/relationships/hyperlink" Target="http://portal.mtc.gob.pe/alerta/Documentos_visor/mapas/M23.03.346.pdf" TargetMode="External"/><Relationship Id="rId718" Type="http://schemas.openxmlformats.org/officeDocument/2006/relationships/hyperlink" Target="http://portal.mtc.gob.pe/alerta/Documentos_visor/mapas/M23.03.346.pdf" TargetMode="External"/><Relationship Id="rId925" Type="http://schemas.openxmlformats.org/officeDocument/2006/relationships/hyperlink" Target="http://portal.mtc.gob.pe/alerta/Documentos_visor/mapas/M23.03.346.pdf" TargetMode="External"/><Relationship Id="rId1250" Type="http://schemas.openxmlformats.org/officeDocument/2006/relationships/hyperlink" Target="http://portal.mtc.gob.pe/alerta/Documentos_visor/mapas/M23.03.346.pdf" TargetMode="External"/><Relationship Id="rId1348" Type="http://schemas.openxmlformats.org/officeDocument/2006/relationships/hyperlink" Target="http://portal.mtc.gob.pe/alerta/Documentos_visor/mapas/M23.03.346.pdf" TargetMode="External"/><Relationship Id="rId1555" Type="http://schemas.openxmlformats.org/officeDocument/2006/relationships/hyperlink" Target="http://portal.mtc.gob.pe/alerta/Documentos_visor/mapas/M23.03.394.pdf" TargetMode="External"/><Relationship Id="rId1762" Type="http://schemas.openxmlformats.org/officeDocument/2006/relationships/hyperlink" Target="http://portal.mtc.gob.pe/alerta/Documentos_visor/mapas/M23.03.394.pdf" TargetMode="External"/><Relationship Id="rId2301" Type="http://schemas.openxmlformats.org/officeDocument/2006/relationships/hyperlink" Target="http://portal.mtc.gob.pe/alerta/Documentos_visor/mapas/M23.03.394.pdf" TargetMode="External"/><Relationship Id="rId2606" Type="http://schemas.openxmlformats.org/officeDocument/2006/relationships/hyperlink" Target="http://portal.mtc.gob.pe/alerta/Documentos_visor/mapas/M23.03.394.pdf" TargetMode="External"/><Relationship Id="rId1110" Type="http://schemas.openxmlformats.org/officeDocument/2006/relationships/hyperlink" Target="http://portal.mtc.gob.pe/alerta/Documentos_visor/mapas/M23.03.346.pdf" TargetMode="External"/><Relationship Id="rId1208" Type="http://schemas.openxmlformats.org/officeDocument/2006/relationships/hyperlink" Target="http://portal.mtc.gob.pe/alerta/Documentos_visor/mapas/M23.03.346.pdf" TargetMode="External"/><Relationship Id="rId1415" Type="http://schemas.openxmlformats.org/officeDocument/2006/relationships/hyperlink" Target="http://portal.mtc.gob.pe/alerta/Documentos_visor/mapas/M23.03.346.pdf" TargetMode="External"/><Relationship Id="rId54" Type="http://schemas.openxmlformats.org/officeDocument/2006/relationships/hyperlink" Target="http://portal.mtc.gob.pe/alerta/Documentos_visor/mapas/M23.03.297.pdf" TargetMode="External"/><Relationship Id="rId1622" Type="http://schemas.openxmlformats.org/officeDocument/2006/relationships/hyperlink" Target="http://portal.mtc.gob.pe/alerta/Documentos_visor/mapas/M23.03.394.pdf" TargetMode="External"/><Relationship Id="rId1927" Type="http://schemas.openxmlformats.org/officeDocument/2006/relationships/hyperlink" Target="http://portal.mtc.gob.pe/alerta/Documentos_visor/mapas/M23.03.394.pdf" TargetMode="External"/><Relationship Id="rId2091" Type="http://schemas.openxmlformats.org/officeDocument/2006/relationships/hyperlink" Target="http://portal.mtc.gob.pe/alerta/Documentos_visor/mapas/M23.03.394.pdf" TargetMode="External"/><Relationship Id="rId2189" Type="http://schemas.openxmlformats.org/officeDocument/2006/relationships/hyperlink" Target="http://portal.mtc.gob.pe/alerta/Documentos_visor/mapas/M23.03.394.pdf" TargetMode="External"/><Relationship Id="rId270" Type="http://schemas.openxmlformats.org/officeDocument/2006/relationships/hyperlink" Target="http://portal.mtc.gob.pe/alerta/Documentos_visor/mapas/M23.03.346.pdf" TargetMode="External"/><Relationship Id="rId2396" Type="http://schemas.openxmlformats.org/officeDocument/2006/relationships/hyperlink" Target="http://portal.mtc.gob.pe/alerta/Documentos_visor/mapas/M23.03.394.pdf" TargetMode="External"/><Relationship Id="rId130" Type="http://schemas.openxmlformats.org/officeDocument/2006/relationships/hyperlink" Target="http://portal.mtc.gob.pe/alerta/Documentos_visor/mapas/M23.03.101.pdf" TargetMode="External"/><Relationship Id="rId368" Type="http://schemas.openxmlformats.org/officeDocument/2006/relationships/hyperlink" Target="http://portal.mtc.gob.pe/alerta/Documentos_visor/mapas/M23.03.346.pdf" TargetMode="External"/><Relationship Id="rId575" Type="http://schemas.openxmlformats.org/officeDocument/2006/relationships/hyperlink" Target="http://portal.mtc.gob.pe/alerta/Documentos_visor/mapas/M23.03.346.pdf" TargetMode="External"/><Relationship Id="rId782" Type="http://schemas.openxmlformats.org/officeDocument/2006/relationships/hyperlink" Target="http://portal.mtc.gob.pe/alerta/Documentos_visor/mapas/M23.03.346.pdf" TargetMode="External"/><Relationship Id="rId2049" Type="http://schemas.openxmlformats.org/officeDocument/2006/relationships/hyperlink" Target="http://portal.mtc.gob.pe/alerta/Documentos_visor/mapas/M23.03.394.pdf" TargetMode="External"/><Relationship Id="rId2256" Type="http://schemas.openxmlformats.org/officeDocument/2006/relationships/hyperlink" Target="http://portal.mtc.gob.pe/alerta/Documentos_visor/mapas/M23.03.394.pdf" TargetMode="External"/><Relationship Id="rId2463" Type="http://schemas.openxmlformats.org/officeDocument/2006/relationships/hyperlink" Target="http://portal.mtc.gob.pe/alerta/Documentos_visor/mapas/M23.03.394.pdf" TargetMode="External"/><Relationship Id="rId2670" Type="http://schemas.openxmlformats.org/officeDocument/2006/relationships/hyperlink" Target="http://portal.mtc.gob.pe/alerta/Documentos_visor/mapas/M23.03.394.pdf" TargetMode="External"/><Relationship Id="rId228" Type="http://schemas.openxmlformats.org/officeDocument/2006/relationships/hyperlink" Target="http://portal.mtc.gob.pe/alerta/Documentos_visor/mapas/M23.03.346.pdf" TargetMode="External"/><Relationship Id="rId435" Type="http://schemas.openxmlformats.org/officeDocument/2006/relationships/hyperlink" Target="http://portal.mtc.gob.pe/alerta/Documentos_visor/mapas/M23.03.346.pdf" TargetMode="External"/><Relationship Id="rId642" Type="http://schemas.openxmlformats.org/officeDocument/2006/relationships/hyperlink" Target="http://portal.mtc.gob.pe/alerta/Documentos_visor/mapas/M23.03.346.pdf" TargetMode="External"/><Relationship Id="rId1065" Type="http://schemas.openxmlformats.org/officeDocument/2006/relationships/hyperlink" Target="http://portal.mtc.gob.pe/alerta/Documentos_visor/mapas/M23.03.346.pdf" TargetMode="External"/><Relationship Id="rId1272" Type="http://schemas.openxmlformats.org/officeDocument/2006/relationships/hyperlink" Target="http://portal.mtc.gob.pe/alerta/Documentos_visor/mapas/M23.03.346.pdf" TargetMode="External"/><Relationship Id="rId2116" Type="http://schemas.openxmlformats.org/officeDocument/2006/relationships/hyperlink" Target="http://portal.mtc.gob.pe/alerta/Documentos_visor/mapas/M23.03.394.pdf" TargetMode="External"/><Relationship Id="rId2323" Type="http://schemas.openxmlformats.org/officeDocument/2006/relationships/hyperlink" Target="http://portal.mtc.gob.pe/alerta/Documentos_visor/mapas/M23.03.394.pdf" TargetMode="External"/><Relationship Id="rId2530" Type="http://schemas.openxmlformats.org/officeDocument/2006/relationships/hyperlink" Target="http://portal.mtc.gob.pe/alerta/Documentos_visor/mapas/M23.03.394.pdf" TargetMode="External"/><Relationship Id="rId2768" Type="http://schemas.openxmlformats.org/officeDocument/2006/relationships/hyperlink" Target="http://portal.mtc.gob.pe/alerta/Documentos_visor/mapas/M23.03.394.pdf" TargetMode="External"/><Relationship Id="rId502" Type="http://schemas.openxmlformats.org/officeDocument/2006/relationships/hyperlink" Target="http://portal.mtc.gob.pe/alerta/Documentos_visor/mapas/M23.03.346.pdf" TargetMode="External"/><Relationship Id="rId947" Type="http://schemas.openxmlformats.org/officeDocument/2006/relationships/hyperlink" Target="http://portal.mtc.gob.pe/alerta/Documentos_visor/mapas/M23.03.346.pdf" TargetMode="External"/><Relationship Id="rId1132" Type="http://schemas.openxmlformats.org/officeDocument/2006/relationships/hyperlink" Target="http://portal.mtc.gob.pe/alerta/Documentos_visor/mapas/M23.03.346.pdf" TargetMode="External"/><Relationship Id="rId1577" Type="http://schemas.openxmlformats.org/officeDocument/2006/relationships/hyperlink" Target="http://portal.mtc.gob.pe/alerta/Documentos_visor/mapas/M23.03.394.pdf" TargetMode="External"/><Relationship Id="rId1784" Type="http://schemas.openxmlformats.org/officeDocument/2006/relationships/hyperlink" Target="http://portal.mtc.gob.pe/alerta/Documentos_visor/mapas/M23.03.394.pdf" TargetMode="External"/><Relationship Id="rId1991" Type="http://schemas.openxmlformats.org/officeDocument/2006/relationships/hyperlink" Target="http://portal.mtc.gob.pe/alerta/Documentos_visor/mapas/M23.03.394.pdf" TargetMode="External"/><Relationship Id="rId2628" Type="http://schemas.openxmlformats.org/officeDocument/2006/relationships/hyperlink" Target="http://portal.mtc.gob.pe/alerta/Documentos_visor/mapas/M23.03.394.pdf" TargetMode="External"/><Relationship Id="rId76" Type="http://schemas.openxmlformats.org/officeDocument/2006/relationships/hyperlink" Target="http://portal.mtc.gob.pe/alerta/Documentos_visor/mapas/M22.12.215.pdf" TargetMode="External"/><Relationship Id="rId807" Type="http://schemas.openxmlformats.org/officeDocument/2006/relationships/hyperlink" Target="http://portal.mtc.gob.pe/alerta/Documentos_visor/mapas/M23.03.346.pdf" TargetMode="External"/><Relationship Id="rId1437" Type="http://schemas.openxmlformats.org/officeDocument/2006/relationships/hyperlink" Target="http://portal.mtc.gob.pe/alerta/Documentos_visor/mapas/M23.03.346.pdf" TargetMode="External"/><Relationship Id="rId1644" Type="http://schemas.openxmlformats.org/officeDocument/2006/relationships/hyperlink" Target="http://portal.mtc.gob.pe/alerta/Documentos_visor/mapas/M23.03.394.pdf" TargetMode="External"/><Relationship Id="rId1851" Type="http://schemas.openxmlformats.org/officeDocument/2006/relationships/hyperlink" Target="http://portal.mtc.gob.pe/alerta/Documentos_visor/mapas/M23.03.394.pdf" TargetMode="External"/><Relationship Id="rId1504" Type="http://schemas.openxmlformats.org/officeDocument/2006/relationships/hyperlink" Target="http://portal.mtc.gob.pe/alerta/Documentos_visor/fotos/M23.03.388.pdf" TargetMode="External"/><Relationship Id="rId1711" Type="http://schemas.openxmlformats.org/officeDocument/2006/relationships/hyperlink" Target="http://portal.mtc.gob.pe/alerta/Documentos_visor/mapas/M23.03.394.pdf" TargetMode="External"/><Relationship Id="rId1949" Type="http://schemas.openxmlformats.org/officeDocument/2006/relationships/hyperlink" Target="http://portal.mtc.gob.pe/alerta/Documentos_visor/mapas/M23.03.394.pdf" TargetMode="External"/><Relationship Id="rId292" Type="http://schemas.openxmlformats.org/officeDocument/2006/relationships/hyperlink" Target="http://portal.mtc.gob.pe/alerta/Documentos_visor/mapas/M23.03.346.pdf" TargetMode="External"/><Relationship Id="rId1809" Type="http://schemas.openxmlformats.org/officeDocument/2006/relationships/hyperlink" Target="http://portal.mtc.gob.pe/alerta/Documentos_visor/mapas/M23.03.394.pdf" TargetMode="External"/><Relationship Id="rId597" Type="http://schemas.openxmlformats.org/officeDocument/2006/relationships/hyperlink" Target="http://portal.mtc.gob.pe/alerta/Documentos_visor/mapas/M23.03.346.pdf" TargetMode="External"/><Relationship Id="rId2180" Type="http://schemas.openxmlformats.org/officeDocument/2006/relationships/hyperlink" Target="http://portal.mtc.gob.pe/alerta/Documentos_visor/mapas/M23.03.394.pdf" TargetMode="External"/><Relationship Id="rId2278" Type="http://schemas.openxmlformats.org/officeDocument/2006/relationships/hyperlink" Target="http://portal.mtc.gob.pe/alerta/Documentos_visor/mapas/M23.03.394.pdf" TargetMode="External"/><Relationship Id="rId2485" Type="http://schemas.openxmlformats.org/officeDocument/2006/relationships/hyperlink" Target="http://portal.mtc.gob.pe/alerta/Documentos_visor/mapas/M23.03.394.pdf" TargetMode="External"/><Relationship Id="rId152" Type="http://schemas.openxmlformats.org/officeDocument/2006/relationships/hyperlink" Target="http://portal.mtc.gob.pe/alerta/Documentos_visor/mapas/M23.03.304.pdf" TargetMode="External"/><Relationship Id="rId457" Type="http://schemas.openxmlformats.org/officeDocument/2006/relationships/hyperlink" Target="http://portal.mtc.gob.pe/alerta/Documentos_visor/mapas/M23.03.346.pdf" TargetMode="External"/><Relationship Id="rId1087" Type="http://schemas.openxmlformats.org/officeDocument/2006/relationships/hyperlink" Target="http://portal.mtc.gob.pe/alerta/Documentos_visor/mapas/M23.03.346.pdf" TargetMode="External"/><Relationship Id="rId1294" Type="http://schemas.openxmlformats.org/officeDocument/2006/relationships/hyperlink" Target="http://portal.mtc.gob.pe/alerta/Documentos_visor/mapas/M23.03.346.pdf" TargetMode="External"/><Relationship Id="rId2040" Type="http://schemas.openxmlformats.org/officeDocument/2006/relationships/hyperlink" Target="http://portal.mtc.gob.pe/alerta/Documentos_visor/mapas/M23.03.394.pdf" TargetMode="External"/><Relationship Id="rId2138" Type="http://schemas.openxmlformats.org/officeDocument/2006/relationships/hyperlink" Target="http://portal.mtc.gob.pe/alerta/Documentos_visor/mapas/M23.03.394.pdf" TargetMode="External"/><Relationship Id="rId2692" Type="http://schemas.openxmlformats.org/officeDocument/2006/relationships/hyperlink" Target="http://portal.mtc.gob.pe/alerta/Documentos_visor/mapas/M23.03.394.pdf" TargetMode="External"/><Relationship Id="rId664" Type="http://schemas.openxmlformats.org/officeDocument/2006/relationships/hyperlink" Target="http://portal.mtc.gob.pe/alerta/Documentos_visor/mapas/M23.03.346.pdf" TargetMode="External"/><Relationship Id="rId871" Type="http://schemas.openxmlformats.org/officeDocument/2006/relationships/hyperlink" Target="http://portal.mtc.gob.pe/alerta/Documentos_visor/mapas/M23.03.346.pdf" TargetMode="External"/><Relationship Id="rId969" Type="http://schemas.openxmlformats.org/officeDocument/2006/relationships/hyperlink" Target="http://portal.mtc.gob.pe/alerta/Documentos_visor/mapas/M23.03.346.pdf" TargetMode="External"/><Relationship Id="rId1599" Type="http://schemas.openxmlformats.org/officeDocument/2006/relationships/hyperlink" Target="http://portal.mtc.gob.pe/alerta/Documentos_visor/mapas/M23.03.394.pdf" TargetMode="External"/><Relationship Id="rId2345" Type="http://schemas.openxmlformats.org/officeDocument/2006/relationships/hyperlink" Target="http://portal.mtc.gob.pe/alerta/Documentos_visor/mapas/M23.03.394.pdf" TargetMode="External"/><Relationship Id="rId2552" Type="http://schemas.openxmlformats.org/officeDocument/2006/relationships/hyperlink" Target="http://portal.mtc.gob.pe/alerta/Documentos_visor/mapas/M23.03.394.pdf" TargetMode="External"/><Relationship Id="rId317" Type="http://schemas.openxmlformats.org/officeDocument/2006/relationships/hyperlink" Target="http://portal.mtc.gob.pe/alerta/Documentos_visor/mapas/M23.03.346.pdf" TargetMode="External"/><Relationship Id="rId524" Type="http://schemas.openxmlformats.org/officeDocument/2006/relationships/hyperlink" Target="http://portal.mtc.gob.pe/alerta/Documentos_visor/mapas/M23.03.346.pdf" TargetMode="External"/><Relationship Id="rId731" Type="http://schemas.openxmlformats.org/officeDocument/2006/relationships/hyperlink" Target="http://portal.mtc.gob.pe/alerta/Documentos_visor/mapas/M23.03.346.pdf" TargetMode="External"/><Relationship Id="rId1154" Type="http://schemas.openxmlformats.org/officeDocument/2006/relationships/hyperlink" Target="http://portal.mtc.gob.pe/alerta/Documentos_visor/mapas/M23.03.346.pdf" TargetMode="External"/><Relationship Id="rId1361" Type="http://schemas.openxmlformats.org/officeDocument/2006/relationships/hyperlink" Target="http://portal.mtc.gob.pe/alerta/Documentos_visor/mapas/M23.03.346.pdf" TargetMode="External"/><Relationship Id="rId1459" Type="http://schemas.openxmlformats.org/officeDocument/2006/relationships/hyperlink" Target="http://portal.mtc.gob.pe/alerta/Documentos_visor/fotos/M23.03.356.pdf" TargetMode="External"/><Relationship Id="rId2205" Type="http://schemas.openxmlformats.org/officeDocument/2006/relationships/hyperlink" Target="http://portal.mtc.gob.pe/alerta/Documentos_visor/mapas/M23.03.394.pdf" TargetMode="External"/><Relationship Id="rId2412" Type="http://schemas.openxmlformats.org/officeDocument/2006/relationships/hyperlink" Target="http://portal.mtc.gob.pe/alerta/Documentos_visor/mapas/M23.03.394.pdf" TargetMode="External"/><Relationship Id="rId98" Type="http://schemas.openxmlformats.org/officeDocument/2006/relationships/hyperlink" Target="http://portal.mtc.gob.pe/alerta/Documentos_visor/fotos/M23.02.183.pdf" TargetMode="External"/><Relationship Id="rId829" Type="http://schemas.openxmlformats.org/officeDocument/2006/relationships/hyperlink" Target="http://portal.mtc.gob.pe/alerta/Documentos_visor/mapas/M23.03.346.pdf" TargetMode="External"/><Relationship Id="rId1014" Type="http://schemas.openxmlformats.org/officeDocument/2006/relationships/hyperlink" Target="http://portal.mtc.gob.pe/alerta/Documentos_visor/mapas/M23.03.346.pdf" TargetMode="External"/><Relationship Id="rId1221" Type="http://schemas.openxmlformats.org/officeDocument/2006/relationships/hyperlink" Target="http://portal.mtc.gob.pe/alerta/Documentos_visor/mapas/M23.03.346.pdf" TargetMode="External"/><Relationship Id="rId1666" Type="http://schemas.openxmlformats.org/officeDocument/2006/relationships/hyperlink" Target="http://portal.mtc.gob.pe/alerta/Documentos_visor/mapas/M23.03.394.pdf" TargetMode="External"/><Relationship Id="rId1873" Type="http://schemas.openxmlformats.org/officeDocument/2006/relationships/hyperlink" Target="http://portal.mtc.gob.pe/alerta/Documentos_visor/mapas/M23.03.394.pdf" TargetMode="External"/><Relationship Id="rId2717" Type="http://schemas.openxmlformats.org/officeDocument/2006/relationships/hyperlink" Target="http://portal.mtc.gob.pe/alerta/Documentos_visor/mapas/M23.03.394.pdf" TargetMode="External"/><Relationship Id="rId1319" Type="http://schemas.openxmlformats.org/officeDocument/2006/relationships/hyperlink" Target="http://portal.mtc.gob.pe/alerta/Documentos_visor/mapas/M23.03.346.pdf" TargetMode="External"/><Relationship Id="rId1526" Type="http://schemas.openxmlformats.org/officeDocument/2006/relationships/hyperlink" Target="http://portal.mtc.gob.pe/alerta/Documentos_visor/mapas/M23.03.394.pdf" TargetMode="External"/><Relationship Id="rId1733" Type="http://schemas.openxmlformats.org/officeDocument/2006/relationships/hyperlink" Target="http://portal.mtc.gob.pe/alerta/Documentos_visor/mapas/M23.03.394.pdf" TargetMode="External"/><Relationship Id="rId1940" Type="http://schemas.openxmlformats.org/officeDocument/2006/relationships/hyperlink" Target="http://portal.mtc.gob.pe/alerta/Documentos_visor/mapas/M23.03.394.pdf" TargetMode="External"/><Relationship Id="rId25" Type="http://schemas.openxmlformats.org/officeDocument/2006/relationships/hyperlink" Target="http://portal.mtc.gob.pe/alerta/Documentos_visor/mapas/M23.03.83.pdf" TargetMode="External"/><Relationship Id="rId1800" Type="http://schemas.openxmlformats.org/officeDocument/2006/relationships/hyperlink" Target="http://portal.mtc.gob.pe/alerta/Documentos_visor/mapas/M23.03.394.pdf" TargetMode="External"/><Relationship Id="rId174" Type="http://schemas.openxmlformats.org/officeDocument/2006/relationships/hyperlink" Target="http://portal.mtc.gob.pe/alerta/Documentos_visor/mapas/M23.03.334.pdf" TargetMode="External"/><Relationship Id="rId381" Type="http://schemas.openxmlformats.org/officeDocument/2006/relationships/hyperlink" Target="http://portal.mtc.gob.pe/alerta/Documentos_visor/mapas/M23.03.346.pdf" TargetMode="External"/><Relationship Id="rId2062" Type="http://schemas.openxmlformats.org/officeDocument/2006/relationships/hyperlink" Target="http://portal.mtc.gob.pe/alerta/Documentos_visor/mapas/M23.03.394.pdf" TargetMode="External"/><Relationship Id="rId241" Type="http://schemas.openxmlformats.org/officeDocument/2006/relationships/hyperlink" Target="http://portal.mtc.gob.pe/alerta/Documentos_visor/mapas/M23.03.346.pdf" TargetMode="External"/><Relationship Id="rId479" Type="http://schemas.openxmlformats.org/officeDocument/2006/relationships/hyperlink" Target="http://portal.mtc.gob.pe/alerta/Documentos_visor/mapas/M23.03.346.pdf" TargetMode="External"/><Relationship Id="rId686" Type="http://schemas.openxmlformats.org/officeDocument/2006/relationships/hyperlink" Target="http://portal.mtc.gob.pe/alerta/Documentos_visor/mapas/M23.03.346.pdf" TargetMode="External"/><Relationship Id="rId893" Type="http://schemas.openxmlformats.org/officeDocument/2006/relationships/hyperlink" Target="http://portal.mtc.gob.pe/alerta/Documentos_visor/mapas/M23.03.346.pdf" TargetMode="External"/><Relationship Id="rId2367" Type="http://schemas.openxmlformats.org/officeDocument/2006/relationships/hyperlink" Target="http://portal.mtc.gob.pe/alerta/Documentos_visor/mapas/M23.03.394.pdf" TargetMode="External"/><Relationship Id="rId2574" Type="http://schemas.openxmlformats.org/officeDocument/2006/relationships/hyperlink" Target="http://portal.mtc.gob.pe/alerta/Documentos_visor/mapas/M23.03.394.pdf" TargetMode="External"/><Relationship Id="rId339" Type="http://schemas.openxmlformats.org/officeDocument/2006/relationships/hyperlink" Target="http://portal.mtc.gob.pe/alerta/Documentos_visor/mapas/M23.03.346.pdf" TargetMode="External"/><Relationship Id="rId546" Type="http://schemas.openxmlformats.org/officeDocument/2006/relationships/hyperlink" Target="http://portal.mtc.gob.pe/alerta/Documentos_visor/mapas/M23.03.346.pdf" TargetMode="External"/><Relationship Id="rId753" Type="http://schemas.openxmlformats.org/officeDocument/2006/relationships/hyperlink" Target="http://portal.mtc.gob.pe/alerta/Documentos_visor/mapas/M23.03.346.pdf" TargetMode="External"/><Relationship Id="rId1176" Type="http://schemas.openxmlformats.org/officeDocument/2006/relationships/hyperlink" Target="http://portal.mtc.gob.pe/alerta/Documentos_visor/mapas/M23.03.346.pdf" TargetMode="External"/><Relationship Id="rId1383" Type="http://schemas.openxmlformats.org/officeDocument/2006/relationships/hyperlink" Target="http://portal.mtc.gob.pe/alerta/Documentos_visor/mapas/M23.03.346.pdf" TargetMode="External"/><Relationship Id="rId2227" Type="http://schemas.openxmlformats.org/officeDocument/2006/relationships/hyperlink" Target="http://portal.mtc.gob.pe/alerta/Documentos_visor/mapas/M23.03.394.pdf" TargetMode="External"/><Relationship Id="rId2434" Type="http://schemas.openxmlformats.org/officeDocument/2006/relationships/hyperlink" Target="http://portal.mtc.gob.pe/alerta/Documentos_visor/mapas/M23.03.394.pdf" TargetMode="External"/><Relationship Id="rId101" Type="http://schemas.openxmlformats.org/officeDocument/2006/relationships/hyperlink" Target="http://portal.mtc.gob.pe/alerta/Documentos_visor/fotos/M21.02.48.pdf" TargetMode="External"/><Relationship Id="rId406" Type="http://schemas.openxmlformats.org/officeDocument/2006/relationships/hyperlink" Target="http://portal.mtc.gob.pe/alerta/Documentos_visor/mapas/M23.03.346.pdf" TargetMode="External"/><Relationship Id="rId960" Type="http://schemas.openxmlformats.org/officeDocument/2006/relationships/hyperlink" Target="http://portal.mtc.gob.pe/alerta/Documentos_visor/mapas/M23.03.346.pdf" TargetMode="External"/><Relationship Id="rId1036" Type="http://schemas.openxmlformats.org/officeDocument/2006/relationships/hyperlink" Target="http://portal.mtc.gob.pe/alerta/Documentos_visor/mapas/M23.03.346.pdf" TargetMode="External"/><Relationship Id="rId1243" Type="http://schemas.openxmlformats.org/officeDocument/2006/relationships/hyperlink" Target="http://portal.mtc.gob.pe/alerta/Documentos_visor/mapas/M23.03.346.pdf" TargetMode="External"/><Relationship Id="rId1590" Type="http://schemas.openxmlformats.org/officeDocument/2006/relationships/hyperlink" Target="http://portal.mtc.gob.pe/alerta/Documentos_visor/mapas/M23.03.394.pdf" TargetMode="External"/><Relationship Id="rId1688" Type="http://schemas.openxmlformats.org/officeDocument/2006/relationships/hyperlink" Target="http://portal.mtc.gob.pe/alerta/Documentos_visor/mapas/M23.03.394.pdf" TargetMode="External"/><Relationship Id="rId1895" Type="http://schemas.openxmlformats.org/officeDocument/2006/relationships/hyperlink" Target="http://portal.mtc.gob.pe/alerta/Documentos_visor/mapas/M23.03.394.pdf" TargetMode="External"/><Relationship Id="rId2641" Type="http://schemas.openxmlformats.org/officeDocument/2006/relationships/hyperlink" Target="http://portal.mtc.gob.pe/alerta/Documentos_visor/mapas/M23.03.394.pdf" TargetMode="External"/><Relationship Id="rId2739" Type="http://schemas.openxmlformats.org/officeDocument/2006/relationships/hyperlink" Target="http://portal.mtc.gob.pe/alerta/Documentos_visor/mapas/M23.03.394.pdf" TargetMode="External"/><Relationship Id="rId613" Type="http://schemas.openxmlformats.org/officeDocument/2006/relationships/hyperlink" Target="http://portal.mtc.gob.pe/alerta/Documentos_visor/mapas/M23.03.346.pdf" TargetMode="External"/><Relationship Id="rId820" Type="http://schemas.openxmlformats.org/officeDocument/2006/relationships/hyperlink" Target="http://portal.mtc.gob.pe/alerta/Documentos_visor/mapas/M23.03.346.pdf" TargetMode="External"/><Relationship Id="rId918" Type="http://schemas.openxmlformats.org/officeDocument/2006/relationships/hyperlink" Target="http://portal.mtc.gob.pe/alerta/Documentos_visor/mapas/M23.03.346.pdf" TargetMode="External"/><Relationship Id="rId1450" Type="http://schemas.openxmlformats.org/officeDocument/2006/relationships/hyperlink" Target="http://portal.mtc.gob.pe/alerta/Documentos_visor/mapas/M23.03.354.pdf" TargetMode="External"/><Relationship Id="rId1548" Type="http://schemas.openxmlformats.org/officeDocument/2006/relationships/hyperlink" Target="http://portal.mtc.gob.pe/alerta/Documentos_visor/mapas/M23.03.394.pdf" TargetMode="External"/><Relationship Id="rId1755" Type="http://schemas.openxmlformats.org/officeDocument/2006/relationships/hyperlink" Target="http://portal.mtc.gob.pe/alerta/Documentos_visor/mapas/M23.03.394.pdf" TargetMode="External"/><Relationship Id="rId2501" Type="http://schemas.openxmlformats.org/officeDocument/2006/relationships/hyperlink" Target="http://portal.mtc.gob.pe/alerta/Documentos_visor/mapas/M23.03.394.pdf" TargetMode="External"/><Relationship Id="rId1103" Type="http://schemas.openxmlformats.org/officeDocument/2006/relationships/hyperlink" Target="http://portal.mtc.gob.pe/alerta/Documentos_visor/mapas/M23.03.346.pdf" TargetMode="External"/><Relationship Id="rId1310" Type="http://schemas.openxmlformats.org/officeDocument/2006/relationships/hyperlink" Target="http://portal.mtc.gob.pe/alerta/Documentos_visor/mapas/M23.03.346.pdf" TargetMode="External"/><Relationship Id="rId1408" Type="http://schemas.openxmlformats.org/officeDocument/2006/relationships/hyperlink" Target="http://portal.mtc.gob.pe/alerta/Documentos_visor/mapas/M23.03.346.pdf" TargetMode="External"/><Relationship Id="rId1962" Type="http://schemas.openxmlformats.org/officeDocument/2006/relationships/hyperlink" Target="http://portal.mtc.gob.pe/alerta/Documentos_visor/mapas/M23.03.394.pdf" TargetMode="External"/><Relationship Id="rId47" Type="http://schemas.openxmlformats.org/officeDocument/2006/relationships/hyperlink" Target="http://portal.mtc.gob.pe/alerta/Documentos_visor/fotos/M23.02.130.pdf" TargetMode="External"/><Relationship Id="rId1615" Type="http://schemas.openxmlformats.org/officeDocument/2006/relationships/hyperlink" Target="http://portal.mtc.gob.pe/alerta/Documentos_visor/mapas/M23.03.394.pdf" TargetMode="External"/><Relationship Id="rId1822" Type="http://schemas.openxmlformats.org/officeDocument/2006/relationships/hyperlink" Target="http://portal.mtc.gob.pe/alerta/Documentos_visor/mapas/M23.03.394.pdf" TargetMode="External"/><Relationship Id="rId196" Type="http://schemas.openxmlformats.org/officeDocument/2006/relationships/hyperlink" Target="http://portal.mtc.gob.pe/alerta/Documentos_visor/mapas/M23.03.346.pdf" TargetMode="External"/><Relationship Id="rId2084" Type="http://schemas.openxmlformats.org/officeDocument/2006/relationships/hyperlink" Target="http://portal.mtc.gob.pe/alerta/Documentos_visor/mapas/M23.03.394.pdf" TargetMode="External"/><Relationship Id="rId2291" Type="http://schemas.openxmlformats.org/officeDocument/2006/relationships/hyperlink" Target="http://portal.mtc.gob.pe/alerta/Documentos_visor/mapas/M23.03.394.pdf" TargetMode="External"/><Relationship Id="rId263" Type="http://schemas.openxmlformats.org/officeDocument/2006/relationships/hyperlink" Target="http://portal.mtc.gob.pe/alerta/Documentos_visor/mapas/M23.03.346.pdf" TargetMode="External"/><Relationship Id="rId470" Type="http://schemas.openxmlformats.org/officeDocument/2006/relationships/hyperlink" Target="http://portal.mtc.gob.pe/alerta/Documentos_visor/mapas/M23.03.346.pdf" TargetMode="External"/><Relationship Id="rId2151" Type="http://schemas.openxmlformats.org/officeDocument/2006/relationships/hyperlink" Target="http://portal.mtc.gob.pe/alerta/Documentos_visor/mapas/M23.03.394.pdf" TargetMode="External"/><Relationship Id="rId2389" Type="http://schemas.openxmlformats.org/officeDocument/2006/relationships/hyperlink" Target="http://portal.mtc.gob.pe/alerta/Documentos_visor/mapas/M23.03.394.pdf" TargetMode="External"/><Relationship Id="rId2596" Type="http://schemas.openxmlformats.org/officeDocument/2006/relationships/hyperlink" Target="http://portal.mtc.gob.pe/alerta/Documentos_visor/mapas/M23.03.394.pdf" TargetMode="External"/><Relationship Id="rId123" Type="http://schemas.openxmlformats.org/officeDocument/2006/relationships/hyperlink" Target="http://portal.mtc.gob.pe/alerta/Documentos_visor/mapas/M23.03.118.pdf" TargetMode="External"/><Relationship Id="rId330" Type="http://schemas.openxmlformats.org/officeDocument/2006/relationships/hyperlink" Target="http://portal.mtc.gob.pe/alerta/Documentos_visor/mapas/M23.03.346.pdf" TargetMode="External"/><Relationship Id="rId568" Type="http://schemas.openxmlformats.org/officeDocument/2006/relationships/hyperlink" Target="http://portal.mtc.gob.pe/alerta/Documentos_visor/mapas/M23.03.346.pdf" TargetMode="External"/><Relationship Id="rId775" Type="http://schemas.openxmlformats.org/officeDocument/2006/relationships/hyperlink" Target="http://portal.mtc.gob.pe/alerta/Documentos_visor/mapas/M23.03.346.pdf" TargetMode="External"/><Relationship Id="rId982" Type="http://schemas.openxmlformats.org/officeDocument/2006/relationships/hyperlink" Target="http://portal.mtc.gob.pe/alerta/Documentos_visor/mapas/M23.03.346.pdf" TargetMode="External"/><Relationship Id="rId1198" Type="http://schemas.openxmlformats.org/officeDocument/2006/relationships/hyperlink" Target="http://portal.mtc.gob.pe/alerta/Documentos_visor/mapas/M23.03.346.pdf" TargetMode="External"/><Relationship Id="rId2011" Type="http://schemas.openxmlformats.org/officeDocument/2006/relationships/hyperlink" Target="http://portal.mtc.gob.pe/alerta/Documentos_visor/mapas/M23.03.394.pdf" TargetMode="External"/><Relationship Id="rId2249" Type="http://schemas.openxmlformats.org/officeDocument/2006/relationships/hyperlink" Target="http://portal.mtc.gob.pe/alerta/Documentos_visor/mapas/M23.03.394.pdf" TargetMode="External"/><Relationship Id="rId2456" Type="http://schemas.openxmlformats.org/officeDocument/2006/relationships/hyperlink" Target="http://portal.mtc.gob.pe/alerta/Documentos_visor/mapas/M23.03.394.pdf" TargetMode="External"/><Relationship Id="rId2663" Type="http://schemas.openxmlformats.org/officeDocument/2006/relationships/hyperlink" Target="http://portal.mtc.gob.pe/alerta/Documentos_visor/mapas/M23.03.394.pdf" TargetMode="External"/><Relationship Id="rId428" Type="http://schemas.openxmlformats.org/officeDocument/2006/relationships/hyperlink" Target="http://portal.mtc.gob.pe/alerta/Documentos_visor/mapas/M23.03.346.pdf" TargetMode="External"/><Relationship Id="rId635" Type="http://schemas.openxmlformats.org/officeDocument/2006/relationships/hyperlink" Target="http://portal.mtc.gob.pe/alerta/Documentos_visor/mapas/M23.03.346.pdf" TargetMode="External"/><Relationship Id="rId842" Type="http://schemas.openxmlformats.org/officeDocument/2006/relationships/hyperlink" Target="http://portal.mtc.gob.pe/alerta/Documentos_visor/mapas/M23.03.346.pdf" TargetMode="External"/><Relationship Id="rId1058" Type="http://schemas.openxmlformats.org/officeDocument/2006/relationships/hyperlink" Target="http://portal.mtc.gob.pe/alerta/Documentos_visor/mapas/M23.03.346.pdf" TargetMode="External"/><Relationship Id="rId1265" Type="http://schemas.openxmlformats.org/officeDocument/2006/relationships/hyperlink" Target="http://portal.mtc.gob.pe/alerta/Documentos_visor/mapas/M23.03.346.pdf" TargetMode="External"/><Relationship Id="rId1472" Type="http://schemas.openxmlformats.org/officeDocument/2006/relationships/hyperlink" Target="http://portal.mtc.gob.pe/alerta/Documentos_visor/fotos/M23.03.363.pdf" TargetMode="External"/><Relationship Id="rId2109" Type="http://schemas.openxmlformats.org/officeDocument/2006/relationships/hyperlink" Target="http://portal.mtc.gob.pe/alerta/Documentos_visor/mapas/M23.03.394.pdf" TargetMode="External"/><Relationship Id="rId2316" Type="http://schemas.openxmlformats.org/officeDocument/2006/relationships/hyperlink" Target="http://portal.mtc.gob.pe/alerta/Documentos_visor/mapas/M23.03.394.pdf" TargetMode="External"/><Relationship Id="rId2523" Type="http://schemas.openxmlformats.org/officeDocument/2006/relationships/hyperlink" Target="http://portal.mtc.gob.pe/alerta/Documentos_visor/mapas/M23.03.394.pdf" TargetMode="External"/><Relationship Id="rId2730" Type="http://schemas.openxmlformats.org/officeDocument/2006/relationships/hyperlink" Target="http://portal.mtc.gob.pe/alerta/Documentos_visor/mapas/M23.03.394.pdf" TargetMode="External"/><Relationship Id="rId702" Type="http://schemas.openxmlformats.org/officeDocument/2006/relationships/hyperlink" Target="http://portal.mtc.gob.pe/alerta/Documentos_visor/mapas/M23.03.346.pdf" TargetMode="External"/><Relationship Id="rId1125" Type="http://schemas.openxmlformats.org/officeDocument/2006/relationships/hyperlink" Target="http://portal.mtc.gob.pe/alerta/Documentos_visor/mapas/M23.03.346.pdf" TargetMode="External"/><Relationship Id="rId1332" Type="http://schemas.openxmlformats.org/officeDocument/2006/relationships/hyperlink" Target="http://portal.mtc.gob.pe/alerta/Documentos_visor/mapas/M23.03.346.pdf" TargetMode="External"/><Relationship Id="rId1777" Type="http://schemas.openxmlformats.org/officeDocument/2006/relationships/hyperlink" Target="http://portal.mtc.gob.pe/alerta/Documentos_visor/mapas/M23.03.394.pdf" TargetMode="External"/><Relationship Id="rId1984" Type="http://schemas.openxmlformats.org/officeDocument/2006/relationships/hyperlink" Target="http://portal.mtc.gob.pe/alerta/Documentos_visor/mapas/M23.03.394.pdf" TargetMode="External"/><Relationship Id="rId69" Type="http://schemas.openxmlformats.org/officeDocument/2006/relationships/hyperlink" Target="http://portal.mtc.gob.pe/alerta/Documentos_visor/mapas/M23.03.291.pdf" TargetMode="External"/><Relationship Id="rId1637" Type="http://schemas.openxmlformats.org/officeDocument/2006/relationships/hyperlink" Target="http://portal.mtc.gob.pe/alerta/Documentos_visor/mapas/M23.03.394.pdf" TargetMode="External"/><Relationship Id="rId1844" Type="http://schemas.openxmlformats.org/officeDocument/2006/relationships/hyperlink" Target="http://portal.mtc.gob.pe/alerta/Documentos_visor/mapas/M23.03.394.pdf" TargetMode="External"/><Relationship Id="rId1704" Type="http://schemas.openxmlformats.org/officeDocument/2006/relationships/hyperlink" Target="http://portal.mtc.gob.pe/alerta/Documentos_visor/mapas/M23.03.394.pdf" TargetMode="External"/><Relationship Id="rId285" Type="http://schemas.openxmlformats.org/officeDocument/2006/relationships/hyperlink" Target="http://portal.mtc.gob.pe/alerta/Documentos_visor/mapas/M23.03.346.pdf" TargetMode="External"/><Relationship Id="rId1911" Type="http://schemas.openxmlformats.org/officeDocument/2006/relationships/hyperlink" Target="http://portal.mtc.gob.pe/alerta/Documentos_visor/mapas/M23.03.394.pdf" TargetMode="External"/><Relationship Id="rId492" Type="http://schemas.openxmlformats.org/officeDocument/2006/relationships/hyperlink" Target="http://portal.mtc.gob.pe/alerta/Documentos_visor/mapas/M23.03.346.pdf" TargetMode="External"/><Relationship Id="rId797" Type="http://schemas.openxmlformats.org/officeDocument/2006/relationships/hyperlink" Target="http://portal.mtc.gob.pe/alerta/Documentos_visor/mapas/M23.03.346.pdf" TargetMode="External"/><Relationship Id="rId2173" Type="http://schemas.openxmlformats.org/officeDocument/2006/relationships/hyperlink" Target="http://portal.mtc.gob.pe/alerta/Documentos_visor/mapas/M23.03.394.pdf" TargetMode="External"/><Relationship Id="rId2380" Type="http://schemas.openxmlformats.org/officeDocument/2006/relationships/hyperlink" Target="http://portal.mtc.gob.pe/alerta/Documentos_visor/mapas/M23.03.394.pdf" TargetMode="External"/><Relationship Id="rId2478" Type="http://schemas.openxmlformats.org/officeDocument/2006/relationships/hyperlink" Target="http://portal.mtc.gob.pe/alerta/Documentos_visor/mapas/M23.03.394.pdf" TargetMode="External"/><Relationship Id="rId145" Type="http://schemas.openxmlformats.org/officeDocument/2006/relationships/hyperlink" Target="http://portal.mtc.gob.pe/alerta/Documentos_visor/mapas/M23.02.121.pdf" TargetMode="External"/><Relationship Id="rId352" Type="http://schemas.openxmlformats.org/officeDocument/2006/relationships/hyperlink" Target="http://portal.mtc.gob.pe/alerta/Documentos_visor/mapas/M23.03.346.pdf" TargetMode="External"/><Relationship Id="rId1287" Type="http://schemas.openxmlformats.org/officeDocument/2006/relationships/hyperlink" Target="http://portal.mtc.gob.pe/alerta/Documentos_visor/mapas/M23.03.346.pdf" TargetMode="External"/><Relationship Id="rId2033" Type="http://schemas.openxmlformats.org/officeDocument/2006/relationships/hyperlink" Target="http://portal.mtc.gob.pe/alerta/Documentos_visor/mapas/M23.03.394.pdf" TargetMode="External"/><Relationship Id="rId2240" Type="http://schemas.openxmlformats.org/officeDocument/2006/relationships/hyperlink" Target="http://portal.mtc.gob.pe/alerta/Documentos_visor/mapas/M23.03.394.pdf" TargetMode="External"/><Relationship Id="rId2685" Type="http://schemas.openxmlformats.org/officeDocument/2006/relationships/hyperlink" Target="http://portal.mtc.gob.pe/alerta/Documentos_visor/mapas/M23.03.394.pdf" TargetMode="External"/><Relationship Id="rId212" Type="http://schemas.openxmlformats.org/officeDocument/2006/relationships/hyperlink" Target="http://portal.mtc.gob.pe/alerta/Documentos_visor/mapas/M23.03.346.pdf" TargetMode="External"/><Relationship Id="rId657" Type="http://schemas.openxmlformats.org/officeDocument/2006/relationships/hyperlink" Target="http://portal.mtc.gob.pe/alerta/Documentos_visor/mapas/M23.03.346.pdf" TargetMode="External"/><Relationship Id="rId864" Type="http://schemas.openxmlformats.org/officeDocument/2006/relationships/hyperlink" Target="http://portal.mtc.gob.pe/alerta/Documentos_visor/mapas/M23.03.346.pdf" TargetMode="External"/><Relationship Id="rId1494" Type="http://schemas.openxmlformats.org/officeDocument/2006/relationships/hyperlink" Target="http://portal.mtc.gob.pe/alerta/Documentos_visor/mapas/M23.03.380.pdf" TargetMode="External"/><Relationship Id="rId1799" Type="http://schemas.openxmlformats.org/officeDocument/2006/relationships/hyperlink" Target="http://portal.mtc.gob.pe/alerta/Documentos_visor/mapas/M23.03.394.pdf" TargetMode="External"/><Relationship Id="rId2100" Type="http://schemas.openxmlformats.org/officeDocument/2006/relationships/hyperlink" Target="http://portal.mtc.gob.pe/alerta/Documentos_visor/mapas/M23.03.394.pdf" TargetMode="External"/><Relationship Id="rId2338" Type="http://schemas.openxmlformats.org/officeDocument/2006/relationships/hyperlink" Target="http://portal.mtc.gob.pe/alerta/Documentos_visor/mapas/M23.03.394.pdf" TargetMode="External"/><Relationship Id="rId2545" Type="http://schemas.openxmlformats.org/officeDocument/2006/relationships/hyperlink" Target="http://portal.mtc.gob.pe/alerta/Documentos_visor/mapas/M23.03.394.pdf" TargetMode="External"/><Relationship Id="rId2752" Type="http://schemas.openxmlformats.org/officeDocument/2006/relationships/hyperlink" Target="http://portal.mtc.gob.pe/alerta/Documentos_visor/mapas/M23.03.394.pdf" TargetMode="External"/><Relationship Id="rId517" Type="http://schemas.openxmlformats.org/officeDocument/2006/relationships/hyperlink" Target="http://portal.mtc.gob.pe/alerta/Documentos_visor/mapas/M23.03.346.pdf" TargetMode="External"/><Relationship Id="rId724" Type="http://schemas.openxmlformats.org/officeDocument/2006/relationships/hyperlink" Target="http://portal.mtc.gob.pe/alerta/Documentos_visor/mapas/M23.03.346.pdf" TargetMode="External"/><Relationship Id="rId931" Type="http://schemas.openxmlformats.org/officeDocument/2006/relationships/hyperlink" Target="http://portal.mtc.gob.pe/alerta/Documentos_visor/mapas/M23.03.346.pdf" TargetMode="External"/><Relationship Id="rId1147" Type="http://schemas.openxmlformats.org/officeDocument/2006/relationships/hyperlink" Target="http://portal.mtc.gob.pe/alerta/Documentos_visor/mapas/M23.03.346.pdf" TargetMode="External"/><Relationship Id="rId1354" Type="http://schemas.openxmlformats.org/officeDocument/2006/relationships/hyperlink" Target="http://portal.mtc.gob.pe/alerta/Documentos_visor/mapas/M23.03.346.pdf" TargetMode="External"/><Relationship Id="rId1561" Type="http://schemas.openxmlformats.org/officeDocument/2006/relationships/hyperlink" Target="http://portal.mtc.gob.pe/alerta/Documentos_visor/mapas/M23.03.394.pdf" TargetMode="External"/><Relationship Id="rId2405" Type="http://schemas.openxmlformats.org/officeDocument/2006/relationships/hyperlink" Target="http://portal.mtc.gob.pe/alerta/Documentos_visor/mapas/M23.03.394.pdf" TargetMode="External"/><Relationship Id="rId2612" Type="http://schemas.openxmlformats.org/officeDocument/2006/relationships/hyperlink" Target="http://portal.mtc.gob.pe/alerta/Documentos_visor/mapas/M23.03.394.pdf" TargetMode="External"/><Relationship Id="rId60" Type="http://schemas.openxmlformats.org/officeDocument/2006/relationships/hyperlink" Target="http://portal.mtc.gob.pe/alerta/Documentos_visor/mapas/M23.03.174.pdf" TargetMode="External"/><Relationship Id="rId1007" Type="http://schemas.openxmlformats.org/officeDocument/2006/relationships/hyperlink" Target="http://portal.mtc.gob.pe/alerta/Documentos_visor/mapas/M23.03.346.pdf" TargetMode="External"/><Relationship Id="rId1214" Type="http://schemas.openxmlformats.org/officeDocument/2006/relationships/hyperlink" Target="http://portal.mtc.gob.pe/alerta/Documentos_visor/mapas/M23.03.346.pdf" TargetMode="External"/><Relationship Id="rId1421" Type="http://schemas.openxmlformats.org/officeDocument/2006/relationships/hyperlink" Target="http://portal.mtc.gob.pe/alerta/Documentos_visor/mapas/M23.03.346.pdf" TargetMode="External"/><Relationship Id="rId1659" Type="http://schemas.openxmlformats.org/officeDocument/2006/relationships/hyperlink" Target="http://portal.mtc.gob.pe/alerta/Documentos_visor/mapas/M23.03.394.pdf" TargetMode="External"/><Relationship Id="rId1866" Type="http://schemas.openxmlformats.org/officeDocument/2006/relationships/hyperlink" Target="http://portal.mtc.gob.pe/alerta/Documentos_visor/mapas/M23.03.394.pdf" TargetMode="External"/><Relationship Id="rId1519" Type="http://schemas.openxmlformats.org/officeDocument/2006/relationships/hyperlink" Target="http://portal.mtc.gob.pe/alerta/Documentos_visor/mapas/M23.03.394.pdf" TargetMode="External"/><Relationship Id="rId1726" Type="http://schemas.openxmlformats.org/officeDocument/2006/relationships/hyperlink" Target="http://portal.mtc.gob.pe/alerta/Documentos_visor/mapas/M23.03.394.pdf" TargetMode="External"/><Relationship Id="rId1933" Type="http://schemas.openxmlformats.org/officeDocument/2006/relationships/hyperlink" Target="http://portal.mtc.gob.pe/alerta/Documentos_visor/mapas/M23.03.394.pdf" TargetMode="External"/><Relationship Id="rId18" Type="http://schemas.openxmlformats.org/officeDocument/2006/relationships/hyperlink" Target="http://portal.mtc.gob.pe/alerta/Documentos_visor/mapas/M23.01.282.pdf" TargetMode="External"/><Relationship Id="rId2195" Type="http://schemas.openxmlformats.org/officeDocument/2006/relationships/hyperlink" Target="http://portal.mtc.gob.pe/alerta/Documentos_visor/mapas/M23.03.394.pdf" TargetMode="External"/><Relationship Id="rId167" Type="http://schemas.openxmlformats.org/officeDocument/2006/relationships/hyperlink" Target="http://portal.mtc.gob.pe/alerta/Documentos_visor/mapas/M23.03.322.pdf" TargetMode="External"/><Relationship Id="rId374" Type="http://schemas.openxmlformats.org/officeDocument/2006/relationships/hyperlink" Target="http://portal.mtc.gob.pe/alerta/Documentos_visor/mapas/M23.03.346.pdf" TargetMode="External"/><Relationship Id="rId581" Type="http://schemas.openxmlformats.org/officeDocument/2006/relationships/hyperlink" Target="http://portal.mtc.gob.pe/alerta/Documentos_visor/mapas/M23.03.346.pdf" TargetMode="External"/><Relationship Id="rId2055" Type="http://schemas.openxmlformats.org/officeDocument/2006/relationships/hyperlink" Target="http://portal.mtc.gob.pe/alerta/Documentos_visor/mapas/M23.03.394.pdf" TargetMode="External"/><Relationship Id="rId2262" Type="http://schemas.openxmlformats.org/officeDocument/2006/relationships/hyperlink" Target="http://portal.mtc.gob.pe/alerta/Documentos_visor/mapas/M23.03.394.pdf" TargetMode="External"/><Relationship Id="rId234" Type="http://schemas.openxmlformats.org/officeDocument/2006/relationships/hyperlink" Target="http://portal.mtc.gob.pe/alerta/Documentos_visor/mapas/M23.03.346.pdf" TargetMode="External"/><Relationship Id="rId679" Type="http://schemas.openxmlformats.org/officeDocument/2006/relationships/hyperlink" Target="http://portal.mtc.gob.pe/alerta/Documentos_visor/mapas/M23.03.346.pdf" TargetMode="External"/><Relationship Id="rId886" Type="http://schemas.openxmlformats.org/officeDocument/2006/relationships/hyperlink" Target="http://portal.mtc.gob.pe/alerta/Documentos_visor/mapas/M23.03.346.pdf" TargetMode="External"/><Relationship Id="rId2567" Type="http://schemas.openxmlformats.org/officeDocument/2006/relationships/hyperlink" Target="http://portal.mtc.gob.pe/alerta/Documentos_visor/mapas/M23.03.394.pdf" TargetMode="External"/><Relationship Id="rId2774" Type="http://schemas.openxmlformats.org/officeDocument/2006/relationships/drawing" Target="../drawings/drawing2.xml"/><Relationship Id="rId2" Type="http://schemas.openxmlformats.org/officeDocument/2006/relationships/hyperlink" Target="http://portal.mtc.gob.pe/alerta/Documentos_visor/mapas/M23.01.11.pdf" TargetMode="External"/><Relationship Id="rId441" Type="http://schemas.openxmlformats.org/officeDocument/2006/relationships/hyperlink" Target="http://portal.mtc.gob.pe/alerta/Documentos_visor/mapas/M23.03.346.pdf" TargetMode="External"/><Relationship Id="rId539" Type="http://schemas.openxmlformats.org/officeDocument/2006/relationships/hyperlink" Target="http://portal.mtc.gob.pe/alerta/Documentos_visor/mapas/M23.03.346.pdf" TargetMode="External"/><Relationship Id="rId746" Type="http://schemas.openxmlformats.org/officeDocument/2006/relationships/hyperlink" Target="http://portal.mtc.gob.pe/alerta/Documentos_visor/mapas/M23.03.346.pdf" TargetMode="External"/><Relationship Id="rId1071" Type="http://schemas.openxmlformats.org/officeDocument/2006/relationships/hyperlink" Target="http://portal.mtc.gob.pe/alerta/Documentos_visor/mapas/M23.03.346.pdf" TargetMode="External"/><Relationship Id="rId1169" Type="http://schemas.openxmlformats.org/officeDocument/2006/relationships/hyperlink" Target="http://portal.mtc.gob.pe/alerta/Documentos_visor/mapas/M23.03.346.pdf" TargetMode="External"/><Relationship Id="rId1376" Type="http://schemas.openxmlformats.org/officeDocument/2006/relationships/hyperlink" Target="http://portal.mtc.gob.pe/alerta/Documentos_visor/mapas/M23.03.346.pdf" TargetMode="External"/><Relationship Id="rId1583" Type="http://schemas.openxmlformats.org/officeDocument/2006/relationships/hyperlink" Target="http://portal.mtc.gob.pe/alerta/Documentos_visor/mapas/M23.03.394.pdf" TargetMode="External"/><Relationship Id="rId2122" Type="http://schemas.openxmlformats.org/officeDocument/2006/relationships/hyperlink" Target="http://portal.mtc.gob.pe/alerta/Documentos_visor/mapas/M23.03.394.pdf" TargetMode="External"/><Relationship Id="rId2427" Type="http://schemas.openxmlformats.org/officeDocument/2006/relationships/hyperlink" Target="http://portal.mtc.gob.pe/alerta/Documentos_visor/mapas/M23.03.394.pdf" TargetMode="External"/><Relationship Id="rId301" Type="http://schemas.openxmlformats.org/officeDocument/2006/relationships/hyperlink" Target="http://portal.mtc.gob.pe/alerta/Documentos_visor/mapas/M23.03.346.pdf" TargetMode="External"/><Relationship Id="rId953" Type="http://schemas.openxmlformats.org/officeDocument/2006/relationships/hyperlink" Target="http://portal.mtc.gob.pe/alerta/Documentos_visor/mapas/M23.03.346.pdf" TargetMode="External"/><Relationship Id="rId1029" Type="http://schemas.openxmlformats.org/officeDocument/2006/relationships/hyperlink" Target="http://portal.mtc.gob.pe/alerta/Documentos_visor/mapas/M23.03.346.pdf" TargetMode="External"/><Relationship Id="rId1236" Type="http://schemas.openxmlformats.org/officeDocument/2006/relationships/hyperlink" Target="http://portal.mtc.gob.pe/alerta/Documentos_visor/mapas/M23.03.346.pdf" TargetMode="External"/><Relationship Id="rId1790" Type="http://schemas.openxmlformats.org/officeDocument/2006/relationships/hyperlink" Target="http://portal.mtc.gob.pe/alerta/Documentos_visor/mapas/M23.03.394.pdf" TargetMode="External"/><Relationship Id="rId1888" Type="http://schemas.openxmlformats.org/officeDocument/2006/relationships/hyperlink" Target="http://portal.mtc.gob.pe/alerta/Documentos_visor/mapas/M23.03.394.pdf" TargetMode="External"/><Relationship Id="rId2634" Type="http://schemas.openxmlformats.org/officeDocument/2006/relationships/hyperlink" Target="http://portal.mtc.gob.pe/alerta/Documentos_visor/mapas/M23.03.394.pdf" TargetMode="External"/><Relationship Id="rId82" Type="http://schemas.openxmlformats.org/officeDocument/2006/relationships/hyperlink" Target="http://portal.mtc.gob.pe/alerta/Documentos_visor/mapas/M23.03.171.pdf" TargetMode="External"/><Relationship Id="rId606" Type="http://schemas.openxmlformats.org/officeDocument/2006/relationships/hyperlink" Target="http://portal.mtc.gob.pe/alerta/Documentos_visor/mapas/M23.03.346.pdf" TargetMode="External"/><Relationship Id="rId813" Type="http://schemas.openxmlformats.org/officeDocument/2006/relationships/hyperlink" Target="http://portal.mtc.gob.pe/alerta/Documentos_visor/mapas/M23.03.346.pdf" TargetMode="External"/><Relationship Id="rId1443" Type="http://schemas.openxmlformats.org/officeDocument/2006/relationships/hyperlink" Target="http://portal.mtc.gob.pe/alerta/Documentos_visor/mapas/M23.03.346.pdf" TargetMode="External"/><Relationship Id="rId1650" Type="http://schemas.openxmlformats.org/officeDocument/2006/relationships/hyperlink" Target="http://portal.mtc.gob.pe/alerta/Documentos_visor/mapas/M23.03.394.pdf" TargetMode="External"/><Relationship Id="rId1748" Type="http://schemas.openxmlformats.org/officeDocument/2006/relationships/hyperlink" Target="http://portal.mtc.gob.pe/alerta/Documentos_visor/mapas/M23.03.394.pdf" TargetMode="External"/><Relationship Id="rId2701" Type="http://schemas.openxmlformats.org/officeDocument/2006/relationships/hyperlink" Target="http://portal.mtc.gob.pe/alerta/Documentos_visor/mapas/M23.03.394.pdf" TargetMode="External"/><Relationship Id="rId1303" Type="http://schemas.openxmlformats.org/officeDocument/2006/relationships/hyperlink" Target="http://portal.mtc.gob.pe/alerta/Documentos_visor/mapas/M23.03.346.pdf" TargetMode="External"/><Relationship Id="rId1510" Type="http://schemas.openxmlformats.org/officeDocument/2006/relationships/hyperlink" Target="http://portal.mtc.gob.pe/alerta/Documentos_visor/mapas/M23.03.393.pdf" TargetMode="External"/><Relationship Id="rId1955" Type="http://schemas.openxmlformats.org/officeDocument/2006/relationships/hyperlink" Target="http://portal.mtc.gob.pe/alerta/Documentos_visor/mapas/M23.03.394.pdf" TargetMode="External"/><Relationship Id="rId1608" Type="http://schemas.openxmlformats.org/officeDocument/2006/relationships/hyperlink" Target="http://portal.mtc.gob.pe/alerta/Documentos_visor/mapas/M23.03.394.pdf" TargetMode="External"/><Relationship Id="rId1815" Type="http://schemas.openxmlformats.org/officeDocument/2006/relationships/hyperlink" Target="http://portal.mtc.gob.pe/alerta/Documentos_visor/mapas/M23.03.394.pdf" TargetMode="External"/><Relationship Id="rId189" Type="http://schemas.openxmlformats.org/officeDocument/2006/relationships/hyperlink" Target="http://portal.mtc.gob.pe/alerta/Documentos_visor/mapas/M23.03.346.pdf" TargetMode="External"/><Relationship Id="rId396" Type="http://schemas.openxmlformats.org/officeDocument/2006/relationships/hyperlink" Target="http://portal.mtc.gob.pe/alerta/Documentos_visor/mapas/M23.03.346.pdf" TargetMode="External"/><Relationship Id="rId2077" Type="http://schemas.openxmlformats.org/officeDocument/2006/relationships/hyperlink" Target="http://portal.mtc.gob.pe/alerta/Documentos_visor/mapas/M23.03.394.pdf" TargetMode="External"/><Relationship Id="rId2284" Type="http://schemas.openxmlformats.org/officeDocument/2006/relationships/hyperlink" Target="http://portal.mtc.gob.pe/alerta/Documentos_visor/mapas/M23.03.394.pdf" TargetMode="External"/><Relationship Id="rId2491" Type="http://schemas.openxmlformats.org/officeDocument/2006/relationships/hyperlink" Target="http://portal.mtc.gob.pe/alerta/Documentos_visor/mapas/M23.03.394.pdf" TargetMode="External"/><Relationship Id="rId256" Type="http://schemas.openxmlformats.org/officeDocument/2006/relationships/hyperlink" Target="http://portal.mtc.gob.pe/alerta/Documentos_visor/mapas/M23.03.346.pdf" TargetMode="External"/><Relationship Id="rId463" Type="http://schemas.openxmlformats.org/officeDocument/2006/relationships/hyperlink" Target="http://portal.mtc.gob.pe/alerta/Documentos_visor/mapas/M23.03.346.pdf" TargetMode="External"/><Relationship Id="rId670" Type="http://schemas.openxmlformats.org/officeDocument/2006/relationships/hyperlink" Target="http://portal.mtc.gob.pe/alerta/Documentos_visor/mapas/M23.03.346.pdf" TargetMode="External"/><Relationship Id="rId1093" Type="http://schemas.openxmlformats.org/officeDocument/2006/relationships/hyperlink" Target="http://portal.mtc.gob.pe/alerta/Documentos_visor/mapas/M23.03.346.pdf" TargetMode="External"/><Relationship Id="rId2144" Type="http://schemas.openxmlformats.org/officeDocument/2006/relationships/hyperlink" Target="http://portal.mtc.gob.pe/alerta/Documentos_visor/mapas/M23.03.394.pdf" TargetMode="External"/><Relationship Id="rId2351" Type="http://schemas.openxmlformats.org/officeDocument/2006/relationships/hyperlink" Target="http://portal.mtc.gob.pe/alerta/Documentos_visor/mapas/M23.03.394.pdf" TargetMode="External"/><Relationship Id="rId2589" Type="http://schemas.openxmlformats.org/officeDocument/2006/relationships/hyperlink" Target="http://portal.mtc.gob.pe/alerta/Documentos_visor/mapas/M23.03.394.pdf" TargetMode="External"/><Relationship Id="rId116" Type="http://schemas.openxmlformats.org/officeDocument/2006/relationships/hyperlink" Target="http://portal.mtc.gob.pe/alerta/Documentos_visor/mapas/M23.03.174.pdf" TargetMode="External"/><Relationship Id="rId323" Type="http://schemas.openxmlformats.org/officeDocument/2006/relationships/hyperlink" Target="http://portal.mtc.gob.pe/alerta/Documentos_visor/mapas/M23.03.346.pdf" TargetMode="External"/><Relationship Id="rId530" Type="http://schemas.openxmlformats.org/officeDocument/2006/relationships/hyperlink" Target="http://portal.mtc.gob.pe/alerta/Documentos_visor/mapas/M23.03.346.pdf" TargetMode="External"/><Relationship Id="rId768" Type="http://schemas.openxmlformats.org/officeDocument/2006/relationships/hyperlink" Target="http://portal.mtc.gob.pe/alerta/Documentos_visor/mapas/M23.03.346.pdf" TargetMode="External"/><Relationship Id="rId975" Type="http://schemas.openxmlformats.org/officeDocument/2006/relationships/hyperlink" Target="http://portal.mtc.gob.pe/alerta/Documentos_visor/mapas/M23.03.346.pdf" TargetMode="External"/><Relationship Id="rId1160" Type="http://schemas.openxmlformats.org/officeDocument/2006/relationships/hyperlink" Target="http://portal.mtc.gob.pe/alerta/Documentos_visor/mapas/M23.03.346.pdf" TargetMode="External"/><Relationship Id="rId1398" Type="http://schemas.openxmlformats.org/officeDocument/2006/relationships/hyperlink" Target="http://portal.mtc.gob.pe/alerta/Documentos_visor/mapas/M23.03.346.pdf" TargetMode="External"/><Relationship Id="rId2004" Type="http://schemas.openxmlformats.org/officeDocument/2006/relationships/hyperlink" Target="http://portal.mtc.gob.pe/alerta/Documentos_visor/mapas/M23.03.394.pdf" TargetMode="External"/><Relationship Id="rId2211" Type="http://schemas.openxmlformats.org/officeDocument/2006/relationships/hyperlink" Target="http://portal.mtc.gob.pe/alerta/Documentos_visor/mapas/M23.03.394.pdf" TargetMode="External"/><Relationship Id="rId2449" Type="http://schemas.openxmlformats.org/officeDocument/2006/relationships/hyperlink" Target="http://portal.mtc.gob.pe/alerta/Documentos_visor/mapas/M23.03.394.pdf" TargetMode="External"/><Relationship Id="rId2656" Type="http://schemas.openxmlformats.org/officeDocument/2006/relationships/hyperlink" Target="http://portal.mtc.gob.pe/alerta/Documentos_visor/mapas/M23.03.394.pdf" TargetMode="External"/><Relationship Id="rId628" Type="http://schemas.openxmlformats.org/officeDocument/2006/relationships/hyperlink" Target="http://portal.mtc.gob.pe/alerta/Documentos_visor/mapas/M23.03.346.pdf" TargetMode="External"/><Relationship Id="rId835" Type="http://schemas.openxmlformats.org/officeDocument/2006/relationships/hyperlink" Target="http://portal.mtc.gob.pe/alerta/Documentos_visor/mapas/M23.03.346.pdf" TargetMode="External"/><Relationship Id="rId1258" Type="http://schemas.openxmlformats.org/officeDocument/2006/relationships/hyperlink" Target="http://portal.mtc.gob.pe/alerta/Documentos_visor/mapas/M23.03.346.pdf" TargetMode="External"/><Relationship Id="rId1465" Type="http://schemas.openxmlformats.org/officeDocument/2006/relationships/hyperlink" Target="http://portal.mtc.gob.pe/alerta/Documentos_visor/mapas/M23.03.362.pdf" TargetMode="External"/><Relationship Id="rId1672" Type="http://schemas.openxmlformats.org/officeDocument/2006/relationships/hyperlink" Target="http://portal.mtc.gob.pe/alerta/Documentos_visor/mapas/M23.03.394.pdf" TargetMode="External"/><Relationship Id="rId2309" Type="http://schemas.openxmlformats.org/officeDocument/2006/relationships/hyperlink" Target="http://portal.mtc.gob.pe/alerta/Documentos_visor/mapas/M23.03.394.pdf" TargetMode="External"/><Relationship Id="rId2516" Type="http://schemas.openxmlformats.org/officeDocument/2006/relationships/hyperlink" Target="http://portal.mtc.gob.pe/alerta/Documentos_visor/mapas/M23.03.394.pdf" TargetMode="External"/><Relationship Id="rId2723" Type="http://schemas.openxmlformats.org/officeDocument/2006/relationships/hyperlink" Target="http://portal.mtc.gob.pe/alerta/Documentos_visor/mapas/M23.03.394.pdf" TargetMode="External"/><Relationship Id="rId1020" Type="http://schemas.openxmlformats.org/officeDocument/2006/relationships/hyperlink" Target="http://portal.mtc.gob.pe/alerta/Documentos_visor/mapas/M23.03.346.pdf" TargetMode="External"/><Relationship Id="rId1118" Type="http://schemas.openxmlformats.org/officeDocument/2006/relationships/hyperlink" Target="http://portal.mtc.gob.pe/alerta/Documentos_visor/mapas/M23.03.346.pdf" TargetMode="External"/><Relationship Id="rId1325" Type="http://schemas.openxmlformats.org/officeDocument/2006/relationships/hyperlink" Target="http://portal.mtc.gob.pe/alerta/Documentos_visor/mapas/M23.03.346.pdf" TargetMode="External"/><Relationship Id="rId1532" Type="http://schemas.openxmlformats.org/officeDocument/2006/relationships/hyperlink" Target="http://portal.mtc.gob.pe/alerta/Documentos_visor/mapas/M23.03.394.pdf" TargetMode="External"/><Relationship Id="rId1977" Type="http://schemas.openxmlformats.org/officeDocument/2006/relationships/hyperlink" Target="http://portal.mtc.gob.pe/alerta/Documentos_visor/mapas/M23.03.394.pdf" TargetMode="External"/><Relationship Id="rId902" Type="http://schemas.openxmlformats.org/officeDocument/2006/relationships/hyperlink" Target="http://portal.mtc.gob.pe/alerta/Documentos_visor/mapas/M23.03.346.pdf" TargetMode="External"/><Relationship Id="rId1837" Type="http://schemas.openxmlformats.org/officeDocument/2006/relationships/hyperlink" Target="http://portal.mtc.gob.pe/alerta/Documentos_visor/mapas/M23.03.394.pdf" TargetMode="External"/><Relationship Id="rId31" Type="http://schemas.openxmlformats.org/officeDocument/2006/relationships/hyperlink" Target="http://portal.mtc.gob.pe/alerta/Documentos_visor/fotos/M23.01.278.pdf" TargetMode="External"/><Relationship Id="rId2099" Type="http://schemas.openxmlformats.org/officeDocument/2006/relationships/hyperlink" Target="http://portal.mtc.gob.pe/alerta/Documentos_visor/mapas/M23.03.394.pdf" TargetMode="External"/><Relationship Id="rId180" Type="http://schemas.openxmlformats.org/officeDocument/2006/relationships/hyperlink" Target="http://portal.mtc.gob.pe/alerta/Documentos_visor/mapas/M23.03.342.pdf" TargetMode="External"/><Relationship Id="rId278" Type="http://schemas.openxmlformats.org/officeDocument/2006/relationships/hyperlink" Target="http://portal.mtc.gob.pe/alerta/Documentos_visor/mapas/M23.03.346.pdf" TargetMode="External"/><Relationship Id="rId1904" Type="http://schemas.openxmlformats.org/officeDocument/2006/relationships/hyperlink" Target="http://portal.mtc.gob.pe/alerta/Documentos_visor/mapas/M23.03.394.pdf" TargetMode="External"/><Relationship Id="rId485" Type="http://schemas.openxmlformats.org/officeDocument/2006/relationships/hyperlink" Target="http://portal.mtc.gob.pe/alerta/Documentos_visor/mapas/M23.03.346.pdf" TargetMode="External"/><Relationship Id="rId692" Type="http://schemas.openxmlformats.org/officeDocument/2006/relationships/hyperlink" Target="http://portal.mtc.gob.pe/alerta/Documentos_visor/mapas/M23.03.346.pdf" TargetMode="External"/><Relationship Id="rId2166" Type="http://schemas.openxmlformats.org/officeDocument/2006/relationships/hyperlink" Target="http://portal.mtc.gob.pe/alerta/Documentos_visor/mapas/M23.03.394.pdf" TargetMode="External"/><Relationship Id="rId2373" Type="http://schemas.openxmlformats.org/officeDocument/2006/relationships/hyperlink" Target="http://portal.mtc.gob.pe/alerta/Documentos_visor/mapas/M23.03.394.pdf" TargetMode="External"/><Relationship Id="rId2580" Type="http://schemas.openxmlformats.org/officeDocument/2006/relationships/hyperlink" Target="http://portal.mtc.gob.pe/alerta/Documentos_visor/mapas/M23.03.394.pdf" TargetMode="External"/><Relationship Id="rId138" Type="http://schemas.openxmlformats.org/officeDocument/2006/relationships/hyperlink" Target="http://portal.mtc.gob.pe/alerta/Documentos_visor/mapas/M23.02.183.pdf" TargetMode="External"/><Relationship Id="rId345" Type="http://schemas.openxmlformats.org/officeDocument/2006/relationships/hyperlink" Target="http://portal.mtc.gob.pe/alerta/Documentos_visor/mapas/M23.03.346.pdf" TargetMode="External"/><Relationship Id="rId552" Type="http://schemas.openxmlformats.org/officeDocument/2006/relationships/hyperlink" Target="http://portal.mtc.gob.pe/alerta/Documentos_visor/mapas/M23.03.346.pdf" TargetMode="External"/><Relationship Id="rId997" Type="http://schemas.openxmlformats.org/officeDocument/2006/relationships/hyperlink" Target="http://portal.mtc.gob.pe/alerta/Documentos_visor/mapas/M23.03.346.pdf" TargetMode="External"/><Relationship Id="rId1182" Type="http://schemas.openxmlformats.org/officeDocument/2006/relationships/hyperlink" Target="http://portal.mtc.gob.pe/alerta/Documentos_visor/mapas/M23.03.346.pdf" TargetMode="External"/><Relationship Id="rId2026" Type="http://schemas.openxmlformats.org/officeDocument/2006/relationships/hyperlink" Target="http://portal.mtc.gob.pe/alerta/Documentos_visor/mapas/M23.03.394.pdf" TargetMode="External"/><Relationship Id="rId2233" Type="http://schemas.openxmlformats.org/officeDocument/2006/relationships/hyperlink" Target="http://portal.mtc.gob.pe/alerta/Documentos_visor/mapas/M23.03.394.pdf" TargetMode="External"/><Relationship Id="rId2440" Type="http://schemas.openxmlformats.org/officeDocument/2006/relationships/hyperlink" Target="http://portal.mtc.gob.pe/alerta/Documentos_visor/mapas/M23.03.394.pdf" TargetMode="External"/><Relationship Id="rId2678" Type="http://schemas.openxmlformats.org/officeDocument/2006/relationships/hyperlink" Target="http://portal.mtc.gob.pe/alerta/Documentos_visor/mapas/M23.03.394.pdf" TargetMode="External"/><Relationship Id="rId205" Type="http://schemas.openxmlformats.org/officeDocument/2006/relationships/hyperlink" Target="http://portal.mtc.gob.pe/alerta/Documentos_visor/mapas/M23.03.346.pdf" TargetMode="External"/><Relationship Id="rId412" Type="http://schemas.openxmlformats.org/officeDocument/2006/relationships/hyperlink" Target="http://portal.mtc.gob.pe/alerta/Documentos_visor/mapas/M23.03.346.pdf" TargetMode="External"/><Relationship Id="rId857" Type="http://schemas.openxmlformats.org/officeDocument/2006/relationships/hyperlink" Target="http://portal.mtc.gob.pe/alerta/Documentos_visor/mapas/M23.03.346.pdf" TargetMode="External"/><Relationship Id="rId1042" Type="http://schemas.openxmlformats.org/officeDocument/2006/relationships/hyperlink" Target="http://portal.mtc.gob.pe/alerta/Documentos_visor/mapas/M23.03.346.pdf" TargetMode="External"/><Relationship Id="rId1487" Type="http://schemas.openxmlformats.org/officeDocument/2006/relationships/hyperlink" Target="http://portal.mtc.gob.pe/alerta/Documentos_visor/fotos/M23.03.371.pdf" TargetMode="External"/><Relationship Id="rId1694" Type="http://schemas.openxmlformats.org/officeDocument/2006/relationships/hyperlink" Target="http://portal.mtc.gob.pe/alerta/Documentos_visor/mapas/M23.03.394.pdf" TargetMode="External"/><Relationship Id="rId2300" Type="http://schemas.openxmlformats.org/officeDocument/2006/relationships/hyperlink" Target="http://portal.mtc.gob.pe/alerta/Documentos_visor/mapas/M23.03.394.pdf" TargetMode="External"/><Relationship Id="rId2538" Type="http://schemas.openxmlformats.org/officeDocument/2006/relationships/hyperlink" Target="http://portal.mtc.gob.pe/alerta/Documentos_visor/mapas/M23.03.394.pdf" TargetMode="External"/><Relationship Id="rId2745" Type="http://schemas.openxmlformats.org/officeDocument/2006/relationships/hyperlink" Target="http://portal.mtc.gob.pe/alerta/Documentos_visor/mapas/M23.03.394.pdf" TargetMode="External"/><Relationship Id="rId717" Type="http://schemas.openxmlformats.org/officeDocument/2006/relationships/hyperlink" Target="http://portal.mtc.gob.pe/alerta/Documentos_visor/mapas/M23.03.346.pdf" TargetMode="External"/><Relationship Id="rId924" Type="http://schemas.openxmlformats.org/officeDocument/2006/relationships/hyperlink" Target="http://portal.mtc.gob.pe/alerta/Documentos_visor/mapas/M23.03.346.pdf" TargetMode="External"/><Relationship Id="rId1347" Type="http://schemas.openxmlformats.org/officeDocument/2006/relationships/hyperlink" Target="http://portal.mtc.gob.pe/alerta/Documentos_visor/mapas/M23.03.346.pdf" TargetMode="External"/><Relationship Id="rId1554" Type="http://schemas.openxmlformats.org/officeDocument/2006/relationships/hyperlink" Target="http://portal.mtc.gob.pe/alerta/Documentos_visor/mapas/M23.03.394.pdf" TargetMode="External"/><Relationship Id="rId1761" Type="http://schemas.openxmlformats.org/officeDocument/2006/relationships/hyperlink" Target="http://portal.mtc.gob.pe/alerta/Documentos_visor/mapas/M23.03.394.pdf" TargetMode="External"/><Relationship Id="rId1999" Type="http://schemas.openxmlformats.org/officeDocument/2006/relationships/hyperlink" Target="http://portal.mtc.gob.pe/alerta/Documentos_visor/mapas/M23.03.394.pdf" TargetMode="External"/><Relationship Id="rId2605" Type="http://schemas.openxmlformats.org/officeDocument/2006/relationships/hyperlink" Target="http://portal.mtc.gob.pe/alerta/Documentos_visor/mapas/M23.03.394.pdf" TargetMode="External"/><Relationship Id="rId53" Type="http://schemas.openxmlformats.org/officeDocument/2006/relationships/hyperlink" Target="http://portal.mtc.gob.pe/alerta/Documentos_visor/fotos/M23.03.252.pdf" TargetMode="External"/><Relationship Id="rId1207" Type="http://schemas.openxmlformats.org/officeDocument/2006/relationships/hyperlink" Target="http://portal.mtc.gob.pe/alerta/Documentos_visor/mapas/M23.03.346.pdf" TargetMode="External"/><Relationship Id="rId1414" Type="http://schemas.openxmlformats.org/officeDocument/2006/relationships/hyperlink" Target="http://portal.mtc.gob.pe/alerta/Documentos_visor/mapas/M23.03.346.pdf" TargetMode="External"/><Relationship Id="rId1621" Type="http://schemas.openxmlformats.org/officeDocument/2006/relationships/hyperlink" Target="http://portal.mtc.gob.pe/alerta/Documentos_visor/mapas/M23.03.394.pdf" TargetMode="External"/><Relationship Id="rId1859" Type="http://schemas.openxmlformats.org/officeDocument/2006/relationships/hyperlink" Target="http://portal.mtc.gob.pe/alerta/Documentos_visor/mapas/M23.03.394.pdf" TargetMode="External"/><Relationship Id="rId1719" Type="http://schemas.openxmlformats.org/officeDocument/2006/relationships/hyperlink" Target="http://portal.mtc.gob.pe/alerta/Documentos_visor/mapas/M23.03.394.pdf" TargetMode="External"/><Relationship Id="rId1926" Type="http://schemas.openxmlformats.org/officeDocument/2006/relationships/hyperlink" Target="http://portal.mtc.gob.pe/alerta/Documentos_visor/mapas/M23.03.394.pdf" TargetMode="External"/><Relationship Id="rId2090" Type="http://schemas.openxmlformats.org/officeDocument/2006/relationships/hyperlink" Target="http://portal.mtc.gob.pe/alerta/Documentos_visor/mapas/M23.03.394.pdf" TargetMode="External"/><Relationship Id="rId2188" Type="http://schemas.openxmlformats.org/officeDocument/2006/relationships/hyperlink" Target="http://portal.mtc.gob.pe/alerta/Documentos_visor/mapas/M23.03.394.pdf" TargetMode="External"/><Relationship Id="rId2395" Type="http://schemas.openxmlformats.org/officeDocument/2006/relationships/hyperlink" Target="http://portal.mtc.gob.pe/alerta/Documentos_visor/mapas/M23.03.394.pdf" TargetMode="External"/><Relationship Id="rId367" Type="http://schemas.openxmlformats.org/officeDocument/2006/relationships/hyperlink" Target="http://portal.mtc.gob.pe/alerta/Documentos_visor/mapas/M23.03.346.pdf" TargetMode="External"/><Relationship Id="rId574" Type="http://schemas.openxmlformats.org/officeDocument/2006/relationships/hyperlink" Target="http://portal.mtc.gob.pe/alerta/Documentos_visor/mapas/M23.03.346.pdf" TargetMode="External"/><Relationship Id="rId2048" Type="http://schemas.openxmlformats.org/officeDocument/2006/relationships/hyperlink" Target="http://portal.mtc.gob.pe/alerta/Documentos_visor/mapas/M23.03.394.pdf" TargetMode="External"/><Relationship Id="rId2255" Type="http://schemas.openxmlformats.org/officeDocument/2006/relationships/hyperlink" Target="http://portal.mtc.gob.pe/alerta/Documentos_visor/mapas/M23.03.394.pdf" TargetMode="External"/><Relationship Id="rId227" Type="http://schemas.openxmlformats.org/officeDocument/2006/relationships/hyperlink" Target="http://portal.mtc.gob.pe/alerta/Documentos_visor/mapas/M23.03.346.pdf" TargetMode="External"/><Relationship Id="rId781" Type="http://schemas.openxmlformats.org/officeDocument/2006/relationships/hyperlink" Target="http://portal.mtc.gob.pe/alerta/Documentos_visor/mapas/M23.03.346.pdf" TargetMode="External"/><Relationship Id="rId879" Type="http://schemas.openxmlformats.org/officeDocument/2006/relationships/hyperlink" Target="http://portal.mtc.gob.pe/alerta/Documentos_visor/mapas/M23.03.346.pdf" TargetMode="External"/><Relationship Id="rId2462" Type="http://schemas.openxmlformats.org/officeDocument/2006/relationships/hyperlink" Target="http://portal.mtc.gob.pe/alerta/Documentos_visor/mapas/M23.03.394.pdf" TargetMode="External"/><Relationship Id="rId2767" Type="http://schemas.openxmlformats.org/officeDocument/2006/relationships/hyperlink" Target="http://portal.mtc.gob.pe/alerta/Documentos_visor/mapas/M23.03.394.pdf" TargetMode="External"/><Relationship Id="rId434" Type="http://schemas.openxmlformats.org/officeDocument/2006/relationships/hyperlink" Target="http://portal.mtc.gob.pe/alerta/Documentos_visor/mapas/M23.03.346.pdf" TargetMode="External"/><Relationship Id="rId641" Type="http://schemas.openxmlformats.org/officeDocument/2006/relationships/hyperlink" Target="http://portal.mtc.gob.pe/alerta/Documentos_visor/mapas/M23.03.346.pdf" TargetMode="External"/><Relationship Id="rId739" Type="http://schemas.openxmlformats.org/officeDocument/2006/relationships/hyperlink" Target="http://portal.mtc.gob.pe/alerta/Documentos_visor/mapas/M23.03.346.pdf" TargetMode="External"/><Relationship Id="rId1064" Type="http://schemas.openxmlformats.org/officeDocument/2006/relationships/hyperlink" Target="http://portal.mtc.gob.pe/alerta/Documentos_visor/mapas/M23.03.346.pdf" TargetMode="External"/><Relationship Id="rId1271" Type="http://schemas.openxmlformats.org/officeDocument/2006/relationships/hyperlink" Target="http://portal.mtc.gob.pe/alerta/Documentos_visor/mapas/M23.03.346.pdf" TargetMode="External"/><Relationship Id="rId1369" Type="http://schemas.openxmlformats.org/officeDocument/2006/relationships/hyperlink" Target="http://portal.mtc.gob.pe/alerta/Documentos_visor/mapas/M23.03.346.pdf" TargetMode="External"/><Relationship Id="rId1576" Type="http://schemas.openxmlformats.org/officeDocument/2006/relationships/hyperlink" Target="http://portal.mtc.gob.pe/alerta/Documentos_visor/mapas/M23.03.394.pdf" TargetMode="External"/><Relationship Id="rId2115" Type="http://schemas.openxmlformats.org/officeDocument/2006/relationships/hyperlink" Target="http://portal.mtc.gob.pe/alerta/Documentos_visor/mapas/M23.03.394.pdf" TargetMode="External"/><Relationship Id="rId2322" Type="http://schemas.openxmlformats.org/officeDocument/2006/relationships/hyperlink" Target="http://portal.mtc.gob.pe/alerta/Documentos_visor/mapas/M23.03.394.pdf" TargetMode="External"/><Relationship Id="rId501" Type="http://schemas.openxmlformats.org/officeDocument/2006/relationships/hyperlink" Target="http://portal.mtc.gob.pe/alerta/Documentos_visor/mapas/M23.03.346.pdf" TargetMode="External"/><Relationship Id="rId946" Type="http://schemas.openxmlformats.org/officeDocument/2006/relationships/hyperlink" Target="http://portal.mtc.gob.pe/alerta/Documentos_visor/mapas/M23.03.346.pdf" TargetMode="External"/><Relationship Id="rId1131" Type="http://schemas.openxmlformats.org/officeDocument/2006/relationships/hyperlink" Target="http://portal.mtc.gob.pe/alerta/Documentos_visor/mapas/M23.03.346.pdf" TargetMode="External"/><Relationship Id="rId1229" Type="http://schemas.openxmlformats.org/officeDocument/2006/relationships/hyperlink" Target="http://portal.mtc.gob.pe/alerta/Documentos_visor/mapas/M23.03.346.pdf" TargetMode="External"/><Relationship Id="rId1783" Type="http://schemas.openxmlformats.org/officeDocument/2006/relationships/hyperlink" Target="http://portal.mtc.gob.pe/alerta/Documentos_visor/mapas/M23.03.394.pdf" TargetMode="External"/><Relationship Id="rId1990" Type="http://schemas.openxmlformats.org/officeDocument/2006/relationships/hyperlink" Target="http://portal.mtc.gob.pe/alerta/Documentos_visor/mapas/M23.03.394.pdf" TargetMode="External"/><Relationship Id="rId2627" Type="http://schemas.openxmlformats.org/officeDocument/2006/relationships/hyperlink" Target="http://portal.mtc.gob.pe/alerta/Documentos_visor/mapas/M23.03.394.pdf" TargetMode="External"/><Relationship Id="rId75" Type="http://schemas.openxmlformats.org/officeDocument/2006/relationships/hyperlink" Target="http://portal.mtc.gob.pe/alerta/Documentos_visor/mapas/M23.03.215.pdf" TargetMode="External"/><Relationship Id="rId806" Type="http://schemas.openxmlformats.org/officeDocument/2006/relationships/hyperlink" Target="http://portal.mtc.gob.pe/alerta/Documentos_visor/mapas/M23.03.346.pdf" TargetMode="External"/><Relationship Id="rId1436" Type="http://schemas.openxmlformats.org/officeDocument/2006/relationships/hyperlink" Target="http://portal.mtc.gob.pe/alerta/Documentos_visor/mapas/M23.03.346.pdf" TargetMode="External"/><Relationship Id="rId1643" Type="http://schemas.openxmlformats.org/officeDocument/2006/relationships/hyperlink" Target="http://portal.mtc.gob.pe/alerta/Documentos_visor/mapas/M23.03.394.pdf" TargetMode="External"/><Relationship Id="rId1850" Type="http://schemas.openxmlformats.org/officeDocument/2006/relationships/hyperlink" Target="http://portal.mtc.gob.pe/alerta/Documentos_visor/mapas/M23.03.394.pdf" TargetMode="External"/><Relationship Id="rId1503" Type="http://schemas.openxmlformats.org/officeDocument/2006/relationships/hyperlink" Target="http://portal.mtc.gob.pe/alerta/Documentos_visor/mapas/M23.03.388.pdf" TargetMode="External"/><Relationship Id="rId1710" Type="http://schemas.openxmlformats.org/officeDocument/2006/relationships/hyperlink" Target="http://portal.mtc.gob.pe/alerta/Documentos_visor/mapas/M23.03.394.pdf" TargetMode="External"/><Relationship Id="rId1948" Type="http://schemas.openxmlformats.org/officeDocument/2006/relationships/hyperlink" Target="http://portal.mtc.gob.pe/alerta/Documentos_visor/mapas/M23.03.394.pdf" TargetMode="External"/><Relationship Id="rId291" Type="http://schemas.openxmlformats.org/officeDocument/2006/relationships/hyperlink" Target="http://portal.mtc.gob.pe/alerta/Documentos_visor/mapas/M23.03.346.pdf" TargetMode="External"/><Relationship Id="rId1808" Type="http://schemas.openxmlformats.org/officeDocument/2006/relationships/hyperlink" Target="http://portal.mtc.gob.pe/alerta/Documentos_visor/mapas/M23.03.394.pdf" TargetMode="External"/><Relationship Id="rId151" Type="http://schemas.openxmlformats.org/officeDocument/2006/relationships/hyperlink" Target="http://portal.mtc.gob.pe/alerta/Documentos_visor/mapas/M20.02.194.pdf" TargetMode="External"/><Relationship Id="rId389" Type="http://schemas.openxmlformats.org/officeDocument/2006/relationships/hyperlink" Target="http://portal.mtc.gob.pe/alerta/Documentos_visor/mapas/M23.03.346.pdf" TargetMode="External"/><Relationship Id="rId596" Type="http://schemas.openxmlformats.org/officeDocument/2006/relationships/hyperlink" Target="http://portal.mtc.gob.pe/alerta/Documentos_visor/mapas/M23.03.346.pdf" TargetMode="External"/><Relationship Id="rId2277" Type="http://schemas.openxmlformats.org/officeDocument/2006/relationships/hyperlink" Target="http://portal.mtc.gob.pe/alerta/Documentos_visor/mapas/M23.03.394.pdf" TargetMode="External"/><Relationship Id="rId2484" Type="http://schemas.openxmlformats.org/officeDocument/2006/relationships/hyperlink" Target="http://portal.mtc.gob.pe/alerta/Documentos_visor/mapas/M23.03.394.pdf" TargetMode="External"/><Relationship Id="rId2691" Type="http://schemas.openxmlformats.org/officeDocument/2006/relationships/hyperlink" Target="http://portal.mtc.gob.pe/alerta/Documentos_visor/mapas/M23.03.394.pdf" TargetMode="External"/><Relationship Id="rId249" Type="http://schemas.openxmlformats.org/officeDocument/2006/relationships/hyperlink" Target="http://portal.mtc.gob.pe/alerta/Documentos_visor/mapas/M23.03.346.pdf" TargetMode="External"/><Relationship Id="rId456" Type="http://schemas.openxmlformats.org/officeDocument/2006/relationships/hyperlink" Target="http://portal.mtc.gob.pe/alerta/Documentos_visor/mapas/M23.03.346.pdf" TargetMode="External"/><Relationship Id="rId663" Type="http://schemas.openxmlformats.org/officeDocument/2006/relationships/hyperlink" Target="http://portal.mtc.gob.pe/alerta/Documentos_visor/mapas/M23.03.346.pdf" TargetMode="External"/><Relationship Id="rId870" Type="http://schemas.openxmlformats.org/officeDocument/2006/relationships/hyperlink" Target="http://portal.mtc.gob.pe/alerta/Documentos_visor/mapas/M23.03.346.pdf" TargetMode="External"/><Relationship Id="rId1086" Type="http://schemas.openxmlformats.org/officeDocument/2006/relationships/hyperlink" Target="http://portal.mtc.gob.pe/alerta/Documentos_visor/mapas/M23.03.346.pdf" TargetMode="External"/><Relationship Id="rId1293" Type="http://schemas.openxmlformats.org/officeDocument/2006/relationships/hyperlink" Target="http://portal.mtc.gob.pe/alerta/Documentos_visor/mapas/M23.03.346.pdf" TargetMode="External"/><Relationship Id="rId2137" Type="http://schemas.openxmlformats.org/officeDocument/2006/relationships/hyperlink" Target="http://portal.mtc.gob.pe/alerta/Documentos_visor/mapas/M23.03.394.pdf" TargetMode="External"/><Relationship Id="rId2344" Type="http://schemas.openxmlformats.org/officeDocument/2006/relationships/hyperlink" Target="http://portal.mtc.gob.pe/alerta/Documentos_visor/mapas/M23.03.394.pdf" TargetMode="External"/><Relationship Id="rId2551" Type="http://schemas.openxmlformats.org/officeDocument/2006/relationships/hyperlink" Target="http://portal.mtc.gob.pe/alerta/Documentos_visor/mapas/M23.03.394.pdf" TargetMode="External"/><Relationship Id="rId109" Type="http://schemas.openxmlformats.org/officeDocument/2006/relationships/hyperlink" Target="http://portal.mtc.gob.pe/alerta/Documentos_visor/mapas/M23.03.223.pdf" TargetMode="External"/><Relationship Id="rId316" Type="http://schemas.openxmlformats.org/officeDocument/2006/relationships/hyperlink" Target="http://portal.mtc.gob.pe/alerta/Documentos_visor/mapas/M23.03.346.pdf" TargetMode="External"/><Relationship Id="rId523" Type="http://schemas.openxmlformats.org/officeDocument/2006/relationships/hyperlink" Target="http://portal.mtc.gob.pe/alerta/Documentos_visor/mapas/M23.03.346.pdf" TargetMode="External"/><Relationship Id="rId968" Type="http://schemas.openxmlformats.org/officeDocument/2006/relationships/hyperlink" Target="http://portal.mtc.gob.pe/alerta/Documentos_visor/mapas/M23.03.346.pdf" TargetMode="External"/><Relationship Id="rId1153" Type="http://schemas.openxmlformats.org/officeDocument/2006/relationships/hyperlink" Target="http://portal.mtc.gob.pe/alerta/Documentos_visor/mapas/M23.03.346.pdf" TargetMode="External"/><Relationship Id="rId1598" Type="http://schemas.openxmlformats.org/officeDocument/2006/relationships/hyperlink" Target="http://portal.mtc.gob.pe/alerta/Documentos_visor/mapas/M23.03.394.pdf" TargetMode="External"/><Relationship Id="rId2204" Type="http://schemas.openxmlformats.org/officeDocument/2006/relationships/hyperlink" Target="http://portal.mtc.gob.pe/alerta/Documentos_visor/mapas/M23.03.394.pdf" TargetMode="External"/><Relationship Id="rId2649" Type="http://schemas.openxmlformats.org/officeDocument/2006/relationships/hyperlink" Target="http://portal.mtc.gob.pe/alerta/Documentos_visor/mapas/M23.03.394.pdf" TargetMode="External"/><Relationship Id="rId97" Type="http://schemas.openxmlformats.org/officeDocument/2006/relationships/hyperlink" Target="http://portal.mtc.gob.pe/alerta/Documentos_visor/fotos/M23.02.124.pdf" TargetMode="External"/><Relationship Id="rId730" Type="http://schemas.openxmlformats.org/officeDocument/2006/relationships/hyperlink" Target="http://portal.mtc.gob.pe/alerta/Documentos_visor/mapas/M23.03.346.pdf" TargetMode="External"/><Relationship Id="rId828" Type="http://schemas.openxmlformats.org/officeDocument/2006/relationships/hyperlink" Target="http://portal.mtc.gob.pe/alerta/Documentos_visor/mapas/M23.03.346.pdf" TargetMode="External"/><Relationship Id="rId1013" Type="http://schemas.openxmlformats.org/officeDocument/2006/relationships/hyperlink" Target="http://portal.mtc.gob.pe/alerta/Documentos_visor/mapas/M23.03.346.pdf" TargetMode="External"/><Relationship Id="rId1360" Type="http://schemas.openxmlformats.org/officeDocument/2006/relationships/hyperlink" Target="http://portal.mtc.gob.pe/alerta/Documentos_visor/mapas/M23.03.346.pdf" TargetMode="External"/><Relationship Id="rId1458" Type="http://schemas.openxmlformats.org/officeDocument/2006/relationships/hyperlink" Target="http://portal.mtc.gob.pe/alerta/Documentos_visor/fotos/M23.03.345.pdf" TargetMode="External"/><Relationship Id="rId1665" Type="http://schemas.openxmlformats.org/officeDocument/2006/relationships/hyperlink" Target="http://portal.mtc.gob.pe/alerta/Documentos_visor/mapas/M23.03.394.pdf" TargetMode="External"/><Relationship Id="rId1872" Type="http://schemas.openxmlformats.org/officeDocument/2006/relationships/hyperlink" Target="http://portal.mtc.gob.pe/alerta/Documentos_visor/mapas/M23.03.394.pdf" TargetMode="External"/><Relationship Id="rId2411" Type="http://schemas.openxmlformats.org/officeDocument/2006/relationships/hyperlink" Target="http://portal.mtc.gob.pe/alerta/Documentos_visor/mapas/M23.03.394.pdf" TargetMode="External"/><Relationship Id="rId2509" Type="http://schemas.openxmlformats.org/officeDocument/2006/relationships/hyperlink" Target="http://portal.mtc.gob.pe/alerta/Documentos_visor/mapas/M23.03.394.pdf" TargetMode="External"/><Relationship Id="rId2716" Type="http://schemas.openxmlformats.org/officeDocument/2006/relationships/hyperlink" Target="http://portal.mtc.gob.pe/alerta/Documentos_visor/mapas/M23.03.394.pdf" TargetMode="External"/><Relationship Id="rId1220" Type="http://schemas.openxmlformats.org/officeDocument/2006/relationships/hyperlink" Target="http://portal.mtc.gob.pe/alerta/Documentos_visor/mapas/M23.03.346.pdf" TargetMode="External"/><Relationship Id="rId1318" Type="http://schemas.openxmlformats.org/officeDocument/2006/relationships/hyperlink" Target="http://portal.mtc.gob.pe/alerta/Documentos_visor/mapas/M23.03.346.pdf" TargetMode="External"/><Relationship Id="rId1525" Type="http://schemas.openxmlformats.org/officeDocument/2006/relationships/hyperlink" Target="http://portal.mtc.gob.pe/alerta/Documentos_visor/mapas/M23.03.394.pdf" TargetMode="External"/><Relationship Id="rId1732" Type="http://schemas.openxmlformats.org/officeDocument/2006/relationships/hyperlink" Target="http://portal.mtc.gob.pe/alerta/Documentos_visor/mapas/M23.03.394.pdf" TargetMode="External"/><Relationship Id="rId24" Type="http://schemas.openxmlformats.org/officeDocument/2006/relationships/hyperlink" Target="http://portal.mtc.gob.pe/alerta/Documentos_visor/mapas/M23.02.130.pdf" TargetMode="External"/><Relationship Id="rId2299" Type="http://schemas.openxmlformats.org/officeDocument/2006/relationships/hyperlink" Target="http://portal.mtc.gob.pe/alerta/Documentos_visor/mapas/M23.03.394.pdf" TargetMode="External"/><Relationship Id="rId173" Type="http://schemas.openxmlformats.org/officeDocument/2006/relationships/hyperlink" Target="http://portal.mtc.gob.pe/alerta/Documentos_visor/mapas/M23.03.332.pdf" TargetMode="External"/><Relationship Id="rId380" Type="http://schemas.openxmlformats.org/officeDocument/2006/relationships/hyperlink" Target="http://portal.mtc.gob.pe/alerta/Documentos_visor/mapas/M23.03.346.pdf" TargetMode="External"/><Relationship Id="rId2061" Type="http://schemas.openxmlformats.org/officeDocument/2006/relationships/hyperlink" Target="http://portal.mtc.gob.pe/alerta/Documentos_visor/mapas/M23.03.394.pdf" TargetMode="External"/><Relationship Id="rId240" Type="http://schemas.openxmlformats.org/officeDocument/2006/relationships/hyperlink" Target="http://portal.mtc.gob.pe/alerta/Documentos_visor/mapas/M23.03.346.pdf" TargetMode="External"/><Relationship Id="rId478" Type="http://schemas.openxmlformats.org/officeDocument/2006/relationships/hyperlink" Target="http://portal.mtc.gob.pe/alerta/Documentos_visor/mapas/M23.03.346.pdf" TargetMode="External"/><Relationship Id="rId685" Type="http://schemas.openxmlformats.org/officeDocument/2006/relationships/hyperlink" Target="http://portal.mtc.gob.pe/alerta/Documentos_visor/mapas/M23.03.346.pdf" TargetMode="External"/><Relationship Id="rId892" Type="http://schemas.openxmlformats.org/officeDocument/2006/relationships/hyperlink" Target="http://portal.mtc.gob.pe/alerta/Documentos_visor/mapas/M23.03.346.pdf" TargetMode="External"/><Relationship Id="rId2159" Type="http://schemas.openxmlformats.org/officeDocument/2006/relationships/hyperlink" Target="http://portal.mtc.gob.pe/alerta/Documentos_visor/mapas/M23.03.394.pdf" TargetMode="External"/><Relationship Id="rId2366" Type="http://schemas.openxmlformats.org/officeDocument/2006/relationships/hyperlink" Target="http://portal.mtc.gob.pe/alerta/Documentos_visor/mapas/M23.03.394.pdf" TargetMode="External"/><Relationship Id="rId2573" Type="http://schemas.openxmlformats.org/officeDocument/2006/relationships/hyperlink" Target="http://portal.mtc.gob.pe/alerta/Documentos_visor/mapas/M23.03.394.pdf" TargetMode="External"/><Relationship Id="rId100" Type="http://schemas.openxmlformats.org/officeDocument/2006/relationships/hyperlink" Target="http://portal.mtc.gob.pe/alerta/Documentos_visor/fotos/M23.02.183.pdf" TargetMode="External"/><Relationship Id="rId338" Type="http://schemas.openxmlformats.org/officeDocument/2006/relationships/hyperlink" Target="http://portal.mtc.gob.pe/alerta/Documentos_visor/mapas/M23.03.346.pdf" TargetMode="External"/><Relationship Id="rId545" Type="http://schemas.openxmlformats.org/officeDocument/2006/relationships/hyperlink" Target="http://portal.mtc.gob.pe/alerta/Documentos_visor/mapas/M23.03.346.pdf" TargetMode="External"/><Relationship Id="rId752" Type="http://schemas.openxmlformats.org/officeDocument/2006/relationships/hyperlink" Target="http://portal.mtc.gob.pe/alerta/Documentos_visor/mapas/M23.03.346.pdf" TargetMode="External"/><Relationship Id="rId1175" Type="http://schemas.openxmlformats.org/officeDocument/2006/relationships/hyperlink" Target="http://portal.mtc.gob.pe/alerta/Documentos_visor/mapas/M23.03.346.pdf" TargetMode="External"/><Relationship Id="rId1382" Type="http://schemas.openxmlformats.org/officeDocument/2006/relationships/hyperlink" Target="http://portal.mtc.gob.pe/alerta/Documentos_visor/mapas/M23.03.346.pdf" TargetMode="External"/><Relationship Id="rId2019" Type="http://schemas.openxmlformats.org/officeDocument/2006/relationships/hyperlink" Target="http://portal.mtc.gob.pe/alerta/Documentos_visor/mapas/M23.03.394.pdf" TargetMode="External"/><Relationship Id="rId2226" Type="http://schemas.openxmlformats.org/officeDocument/2006/relationships/hyperlink" Target="http://portal.mtc.gob.pe/alerta/Documentos_visor/mapas/M23.03.394.pdf" TargetMode="External"/><Relationship Id="rId2433" Type="http://schemas.openxmlformats.org/officeDocument/2006/relationships/hyperlink" Target="http://portal.mtc.gob.pe/alerta/Documentos_visor/mapas/M23.03.394.pdf" TargetMode="External"/><Relationship Id="rId2640" Type="http://schemas.openxmlformats.org/officeDocument/2006/relationships/hyperlink" Target="http://portal.mtc.gob.pe/alerta/Documentos_visor/mapas/M23.03.394.pdf" TargetMode="External"/><Relationship Id="rId405" Type="http://schemas.openxmlformats.org/officeDocument/2006/relationships/hyperlink" Target="http://portal.mtc.gob.pe/alerta/Documentos_visor/mapas/M23.03.346.pdf" TargetMode="External"/><Relationship Id="rId612" Type="http://schemas.openxmlformats.org/officeDocument/2006/relationships/hyperlink" Target="http://portal.mtc.gob.pe/alerta/Documentos_visor/mapas/M23.03.346.pdf" TargetMode="External"/><Relationship Id="rId1035" Type="http://schemas.openxmlformats.org/officeDocument/2006/relationships/hyperlink" Target="http://portal.mtc.gob.pe/alerta/Documentos_visor/mapas/M23.03.346.pdf" TargetMode="External"/><Relationship Id="rId1242" Type="http://schemas.openxmlformats.org/officeDocument/2006/relationships/hyperlink" Target="http://portal.mtc.gob.pe/alerta/Documentos_visor/mapas/M23.03.346.pdf" TargetMode="External"/><Relationship Id="rId1687" Type="http://schemas.openxmlformats.org/officeDocument/2006/relationships/hyperlink" Target="http://portal.mtc.gob.pe/alerta/Documentos_visor/mapas/M23.03.394.pdf" TargetMode="External"/><Relationship Id="rId1894" Type="http://schemas.openxmlformats.org/officeDocument/2006/relationships/hyperlink" Target="http://portal.mtc.gob.pe/alerta/Documentos_visor/mapas/M23.03.394.pdf" TargetMode="External"/><Relationship Id="rId2500" Type="http://schemas.openxmlformats.org/officeDocument/2006/relationships/hyperlink" Target="http://portal.mtc.gob.pe/alerta/Documentos_visor/mapas/M23.03.394.pdf" TargetMode="External"/><Relationship Id="rId2738" Type="http://schemas.openxmlformats.org/officeDocument/2006/relationships/hyperlink" Target="http://portal.mtc.gob.pe/alerta/Documentos_visor/mapas/M23.03.394.pdf" TargetMode="External"/><Relationship Id="rId917" Type="http://schemas.openxmlformats.org/officeDocument/2006/relationships/hyperlink" Target="http://portal.mtc.gob.pe/alerta/Documentos_visor/mapas/M23.03.346.pdf" TargetMode="External"/><Relationship Id="rId1102" Type="http://schemas.openxmlformats.org/officeDocument/2006/relationships/hyperlink" Target="http://portal.mtc.gob.pe/alerta/Documentos_visor/mapas/M23.03.346.pdf" TargetMode="External"/><Relationship Id="rId1547" Type="http://schemas.openxmlformats.org/officeDocument/2006/relationships/hyperlink" Target="http://portal.mtc.gob.pe/alerta/Documentos_visor/mapas/M23.03.394.pdf" TargetMode="External"/><Relationship Id="rId1754" Type="http://schemas.openxmlformats.org/officeDocument/2006/relationships/hyperlink" Target="http://portal.mtc.gob.pe/alerta/Documentos_visor/mapas/M23.03.394.pdf" TargetMode="External"/><Relationship Id="rId1961" Type="http://schemas.openxmlformats.org/officeDocument/2006/relationships/hyperlink" Target="http://portal.mtc.gob.pe/alerta/Documentos_visor/mapas/M23.03.394.pdf" TargetMode="External"/><Relationship Id="rId46" Type="http://schemas.openxmlformats.org/officeDocument/2006/relationships/hyperlink" Target="http://portal.mtc.gob.pe/alerta/Documentos_visor/fotos/M23.03.113.pdf" TargetMode="External"/><Relationship Id="rId1407" Type="http://schemas.openxmlformats.org/officeDocument/2006/relationships/hyperlink" Target="http://portal.mtc.gob.pe/alerta/Documentos_visor/mapas/M23.03.346.pdf" TargetMode="External"/><Relationship Id="rId1614" Type="http://schemas.openxmlformats.org/officeDocument/2006/relationships/hyperlink" Target="http://portal.mtc.gob.pe/alerta/Documentos_visor/mapas/M23.03.394.pdf" TargetMode="External"/><Relationship Id="rId1821" Type="http://schemas.openxmlformats.org/officeDocument/2006/relationships/hyperlink" Target="http://portal.mtc.gob.pe/alerta/Documentos_visor/mapas/M23.03.394.pdf" TargetMode="External"/><Relationship Id="rId195" Type="http://schemas.openxmlformats.org/officeDocument/2006/relationships/hyperlink" Target="http://portal.mtc.gob.pe/alerta/Documentos_visor/mapas/M23.03.346.pdf" TargetMode="External"/><Relationship Id="rId1919" Type="http://schemas.openxmlformats.org/officeDocument/2006/relationships/hyperlink" Target="http://portal.mtc.gob.pe/alerta/Documentos_visor/mapas/M23.03.394.pdf" TargetMode="External"/><Relationship Id="rId2083" Type="http://schemas.openxmlformats.org/officeDocument/2006/relationships/hyperlink" Target="http://portal.mtc.gob.pe/alerta/Documentos_visor/mapas/M23.03.394.pdf" TargetMode="External"/><Relationship Id="rId2290" Type="http://schemas.openxmlformats.org/officeDocument/2006/relationships/hyperlink" Target="http://portal.mtc.gob.pe/alerta/Documentos_visor/mapas/M23.03.394.pdf" TargetMode="External"/><Relationship Id="rId2388" Type="http://schemas.openxmlformats.org/officeDocument/2006/relationships/hyperlink" Target="http://portal.mtc.gob.pe/alerta/Documentos_visor/mapas/M23.03.394.pdf" TargetMode="External"/><Relationship Id="rId2595" Type="http://schemas.openxmlformats.org/officeDocument/2006/relationships/hyperlink" Target="http://portal.mtc.gob.pe/alerta/Documentos_visor/mapas/M23.03.394.pdf" TargetMode="External"/><Relationship Id="rId262" Type="http://schemas.openxmlformats.org/officeDocument/2006/relationships/hyperlink" Target="http://portal.mtc.gob.pe/alerta/Documentos_visor/mapas/M23.03.346.pdf" TargetMode="External"/><Relationship Id="rId567" Type="http://schemas.openxmlformats.org/officeDocument/2006/relationships/hyperlink" Target="http://portal.mtc.gob.pe/alerta/Documentos_visor/mapas/M23.03.346.pdf" TargetMode="External"/><Relationship Id="rId1197" Type="http://schemas.openxmlformats.org/officeDocument/2006/relationships/hyperlink" Target="http://portal.mtc.gob.pe/alerta/Documentos_visor/mapas/M23.03.346.pdf" TargetMode="External"/><Relationship Id="rId2150" Type="http://schemas.openxmlformats.org/officeDocument/2006/relationships/hyperlink" Target="http://portal.mtc.gob.pe/alerta/Documentos_visor/mapas/M23.03.394.pdf" TargetMode="External"/><Relationship Id="rId2248" Type="http://schemas.openxmlformats.org/officeDocument/2006/relationships/hyperlink" Target="http://portal.mtc.gob.pe/alerta/Documentos_visor/mapas/M23.03.394.pdf" TargetMode="External"/><Relationship Id="rId122" Type="http://schemas.openxmlformats.org/officeDocument/2006/relationships/hyperlink" Target="http://portal.mtc.gob.pe/alerta/Documentos_visor/mapas/M23.03.124.pdf" TargetMode="External"/><Relationship Id="rId774" Type="http://schemas.openxmlformats.org/officeDocument/2006/relationships/hyperlink" Target="http://portal.mtc.gob.pe/alerta/Documentos_visor/mapas/M23.03.346.pdf" TargetMode="External"/><Relationship Id="rId981" Type="http://schemas.openxmlformats.org/officeDocument/2006/relationships/hyperlink" Target="http://portal.mtc.gob.pe/alerta/Documentos_visor/mapas/M23.03.346.pdf" TargetMode="External"/><Relationship Id="rId1057" Type="http://schemas.openxmlformats.org/officeDocument/2006/relationships/hyperlink" Target="http://portal.mtc.gob.pe/alerta/Documentos_visor/mapas/M23.03.346.pdf" TargetMode="External"/><Relationship Id="rId2010" Type="http://schemas.openxmlformats.org/officeDocument/2006/relationships/hyperlink" Target="http://portal.mtc.gob.pe/alerta/Documentos_visor/mapas/M23.03.394.pdf" TargetMode="External"/><Relationship Id="rId2455" Type="http://schemas.openxmlformats.org/officeDocument/2006/relationships/hyperlink" Target="http://portal.mtc.gob.pe/alerta/Documentos_visor/mapas/M23.03.394.pdf" TargetMode="External"/><Relationship Id="rId2662" Type="http://schemas.openxmlformats.org/officeDocument/2006/relationships/hyperlink" Target="http://portal.mtc.gob.pe/alerta/Documentos_visor/mapas/M23.03.394.pdf" TargetMode="External"/><Relationship Id="rId427" Type="http://schemas.openxmlformats.org/officeDocument/2006/relationships/hyperlink" Target="http://portal.mtc.gob.pe/alerta/Documentos_visor/mapas/M23.03.346.pdf" TargetMode="External"/><Relationship Id="rId634" Type="http://schemas.openxmlformats.org/officeDocument/2006/relationships/hyperlink" Target="http://portal.mtc.gob.pe/alerta/Documentos_visor/mapas/M23.03.346.pdf" TargetMode="External"/><Relationship Id="rId841" Type="http://schemas.openxmlformats.org/officeDocument/2006/relationships/hyperlink" Target="http://portal.mtc.gob.pe/alerta/Documentos_visor/mapas/M23.03.346.pdf" TargetMode="External"/><Relationship Id="rId1264" Type="http://schemas.openxmlformats.org/officeDocument/2006/relationships/hyperlink" Target="http://portal.mtc.gob.pe/alerta/Documentos_visor/mapas/M23.03.346.pdf" TargetMode="External"/><Relationship Id="rId1471" Type="http://schemas.openxmlformats.org/officeDocument/2006/relationships/hyperlink" Target="http://portal.mtc.gob.pe/alerta/Documentos_visor/mapas/M23.03.363.pdf" TargetMode="External"/><Relationship Id="rId1569" Type="http://schemas.openxmlformats.org/officeDocument/2006/relationships/hyperlink" Target="http://portal.mtc.gob.pe/alerta/Documentos_visor/mapas/M23.03.394.pdf" TargetMode="External"/><Relationship Id="rId2108" Type="http://schemas.openxmlformats.org/officeDocument/2006/relationships/hyperlink" Target="http://portal.mtc.gob.pe/alerta/Documentos_visor/mapas/M23.03.394.pdf" TargetMode="External"/><Relationship Id="rId2315" Type="http://schemas.openxmlformats.org/officeDocument/2006/relationships/hyperlink" Target="http://portal.mtc.gob.pe/alerta/Documentos_visor/mapas/M23.03.394.pdf" TargetMode="External"/><Relationship Id="rId2522" Type="http://schemas.openxmlformats.org/officeDocument/2006/relationships/hyperlink" Target="http://portal.mtc.gob.pe/alerta/Documentos_visor/mapas/M23.03.394.pdf" TargetMode="External"/><Relationship Id="rId701" Type="http://schemas.openxmlformats.org/officeDocument/2006/relationships/hyperlink" Target="http://portal.mtc.gob.pe/alerta/Documentos_visor/mapas/M23.03.346.pdf" TargetMode="External"/><Relationship Id="rId939" Type="http://schemas.openxmlformats.org/officeDocument/2006/relationships/hyperlink" Target="http://portal.mtc.gob.pe/alerta/Documentos_visor/mapas/M23.03.346.pdf" TargetMode="External"/><Relationship Id="rId1124" Type="http://schemas.openxmlformats.org/officeDocument/2006/relationships/hyperlink" Target="http://portal.mtc.gob.pe/alerta/Documentos_visor/mapas/M23.03.346.pdf" TargetMode="External"/><Relationship Id="rId1331" Type="http://schemas.openxmlformats.org/officeDocument/2006/relationships/hyperlink" Target="http://portal.mtc.gob.pe/alerta/Documentos_visor/mapas/M23.03.346.pdf" TargetMode="External"/><Relationship Id="rId1776" Type="http://schemas.openxmlformats.org/officeDocument/2006/relationships/hyperlink" Target="http://portal.mtc.gob.pe/alerta/Documentos_visor/mapas/M23.03.394.pdf" TargetMode="External"/><Relationship Id="rId1983" Type="http://schemas.openxmlformats.org/officeDocument/2006/relationships/hyperlink" Target="http://portal.mtc.gob.pe/alerta/Documentos_visor/mapas/M23.03.394.pdf" TargetMode="External"/><Relationship Id="rId68" Type="http://schemas.openxmlformats.org/officeDocument/2006/relationships/hyperlink" Target="http://portal.mtc.gob.pe/alerta/Documentos_visor/fotos/M23.03.283.pdf" TargetMode="External"/><Relationship Id="rId1429" Type="http://schemas.openxmlformats.org/officeDocument/2006/relationships/hyperlink" Target="http://portal.mtc.gob.pe/alerta/Documentos_visor/mapas/M23.03.346.pdf" TargetMode="External"/><Relationship Id="rId1636" Type="http://schemas.openxmlformats.org/officeDocument/2006/relationships/hyperlink" Target="http://portal.mtc.gob.pe/alerta/Documentos_visor/mapas/M23.03.394.pdf" TargetMode="External"/><Relationship Id="rId1843" Type="http://schemas.openxmlformats.org/officeDocument/2006/relationships/hyperlink" Target="http://portal.mtc.gob.pe/alerta/Documentos_visor/mapas/M23.03.394.pdf" TargetMode="External"/><Relationship Id="rId1703" Type="http://schemas.openxmlformats.org/officeDocument/2006/relationships/hyperlink" Target="http://portal.mtc.gob.pe/alerta/Documentos_visor/mapas/M23.03.394.pdf" TargetMode="External"/><Relationship Id="rId1910" Type="http://schemas.openxmlformats.org/officeDocument/2006/relationships/hyperlink" Target="http://portal.mtc.gob.pe/alerta/Documentos_visor/mapas/M23.03.394.pdf" TargetMode="External"/><Relationship Id="rId284" Type="http://schemas.openxmlformats.org/officeDocument/2006/relationships/hyperlink" Target="http://portal.mtc.gob.pe/alerta/Documentos_visor/mapas/M23.03.346.pdf" TargetMode="External"/><Relationship Id="rId491" Type="http://schemas.openxmlformats.org/officeDocument/2006/relationships/hyperlink" Target="http://portal.mtc.gob.pe/alerta/Documentos_visor/mapas/M23.03.346.pdf" TargetMode="External"/><Relationship Id="rId2172" Type="http://schemas.openxmlformats.org/officeDocument/2006/relationships/hyperlink" Target="http://portal.mtc.gob.pe/alerta/Documentos_visor/mapas/M23.03.394.pdf" TargetMode="External"/><Relationship Id="rId144" Type="http://schemas.openxmlformats.org/officeDocument/2006/relationships/hyperlink" Target="http://portal.mtc.gob.pe/alerta/Documentos_visor/mapas/M23.02.124.pdf" TargetMode="External"/><Relationship Id="rId589" Type="http://schemas.openxmlformats.org/officeDocument/2006/relationships/hyperlink" Target="http://portal.mtc.gob.pe/alerta/Documentos_visor/mapas/M23.03.346.pdf" TargetMode="External"/><Relationship Id="rId796" Type="http://schemas.openxmlformats.org/officeDocument/2006/relationships/hyperlink" Target="http://portal.mtc.gob.pe/alerta/Documentos_visor/mapas/M23.03.346.pdf" TargetMode="External"/><Relationship Id="rId2477" Type="http://schemas.openxmlformats.org/officeDocument/2006/relationships/hyperlink" Target="http://portal.mtc.gob.pe/alerta/Documentos_visor/mapas/M23.03.394.pdf" TargetMode="External"/><Relationship Id="rId2684" Type="http://schemas.openxmlformats.org/officeDocument/2006/relationships/hyperlink" Target="http://portal.mtc.gob.pe/alerta/Documentos_visor/mapas/M23.03.394.pdf" TargetMode="External"/><Relationship Id="rId351" Type="http://schemas.openxmlformats.org/officeDocument/2006/relationships/hyperlink" Target="http://portal.mtc.gob.pe/alerta/Documentos_visor/mapas/M23.03.346.pdf" TargetMode="External"/><Relationship Id="rId449" Type="http://schemas.openxmlformats.org/officeDocument/2006/relationships/hyperlink" Target="http://portal.mtc.gob.pe/alerta/Documentos_visor/mapas/M23.03.346.pdf" TargetMode="External"/><Relationship Id="rId656" Type="http://schemas.openxmlformats.org/officeDocument/2006/relationships/hyperlink" Target="http://portal.mtc.gob.pe/alerta/Documentos_visor/mapas/M23.03.346.pdf" TargetMode="External"/><Relationship Id="rId863" Type="http://schemas.openxmlformats.org/officeDocument/2006/relationships/hyperlink" Target="http://portal.mtc.gob.pe/alerta/Documentos_visor/mapas/M23.03.346.pdf" TargetMode="External"/><Relationship Id="rId1079" Type="http://schemas.openxmlformats.org/officeDocument/2006/relationships/hyperlink" Target="http://portal.mtc.gob.pe/alerta/Documentos_visor/mapas/M23.03.346.pdf" TargetMode="External"/><Relationship Id="rId1286" Type="http://schemas.openxmlformats.org/officeDocument/2006/relationships/hyperlink" Target="http://portal.mtc.gob.pe/alerta/Documentos_visor/mapas/M23.03.346.pdf" TargetMode="External"/><Relationship Id="rId1493" Type="http://schemas.openxmlformats.org/officeDocument/2006/relationships/hyperlink" Target="http://portal.mtc.gob.pe/alerta/Documentos_visor/mapas/M23.03.379.pdf" TargetMode="External"/><Relationship Id="rId2032" Type="http://schemas.openxmlformats.org/officeDocument/2006/relationships/hyperlink" Target="http://portal.mtc.gob.pe/alerta/Documentos_visor/mapas/M23.03.394.pdf" TargetMode="External"/><Relationship Id="rId2337" Type="http://schemas.openxmlformats.org/officeDocument/2006/relationships/hyperlink" Target="http://portal.mtc.gob.pe/alerta/Documentos_visor/mapas/M23.03.394.pdf" TargetMode="External"/><Relationship Id="rId2544" Type="http://schemas.openxmlformats.org/officeDocument/2006/relationships/hyperlink" Target="http://portal.mtc.gob.pe/alerta/Documentos_visor/mapas/M23.03.394.pdf" TargetMode="External"/><Relationship Id="rId211" Type="http://schemas.openxmlformats.org/officeDocument/2006/relationships/hyperlink" Target="http://portal.mtc.gob.pe/alerta/Documentos_visor/mapas/M23.03.346.pdf" TargetMode="External"/><Relationship Id="rId309" Type="http://schemas.openxmlformats.org/officeDocument/2006/relationships/hyperlink" Target="http://portal.mtc.gob.pe/alerta/Documentos_visor/mapas/M23.03.346.pdf" TargetMode="External"/><Relationship Id="rId516" Type="http://schemas.openxmlformats.org/officeDocument/2006/relationships/hyperlink" Target="http://portal.mtc.gob.pe/alerta/Documentos_visor/mapas/M23.03.346.pdf" TargetMode="External"/><Relationship Id="rId1146" Type="http://schemas.openxmlformats.org/officeDocument/2006/relationships/hyperlink" Target="http://portal.mtc.gob.pe/alerta/Documentos_visor/mapas/M23.03.346.pdf" TargetMode="External"/><Relationship Id="rId1798" Type="http://schemas.openxmlformats.org/officeDocument/2006/relationships/hyperlink" Target="http://portal.mtc.gob.pe/alerta/Documentos_visor/mapas/M23.03.394.pdf" TargetMode="External"/><Relationship Id="rId2751" Type="http://schemas.openxmlformats.org/officeDocument/2006/relationships/hyperlink" Target="http://portal.mtc.gob.pe/alerta/Documentos_visor/mapas/M23.03.394.pdf" TargetMode="External"/><Relationship Id="rId723" Type="http://schemas.openxmlformats.org/officeDocument/2006/relationships/hyperlink" Target="http://portal.mtc.gob.pe/alerta/Documentos_visor/mapas/M23.03.346.pdf" TargetMode="External"/><Relationship Id="rId930" Type="http://schemas.openxmlformats.org/officeDocument/2006/relationships/hyperlink" Target="http://portal.mtc.gob.pe/alerta/Documentos_visor/mapas/M23.03.346.pdf" TargetMode="External"/><Relationship Id="rId1006" Type="http://schemas.openxmlformats.org/officeDocument/2006/relationships/hyperlink" Target="http://portal.mtc.gob.pe/alerta/Documentos_visor/mapas/M23.03.346.pdf" TargetMode="External"/><Relationship Id="rId1353" Type="http://schemas.openxmlformats.org/officeDocument/2006/relationships/hyperlink" Target="http://portal.mtc.gob.pe/alerta/Documentos_visor/mapas/M23.03.346.pdf" TargetMode="External"/><Relationship Id="rId1560" Type="http://schemas.openxmlformats.org/officeDocument/2006/relationships/hyperlink" Target="http://portal.mtc.gob.pe/alerta/Documentos_visor/mapas/M23.03.394.pdf" TargetMode="External"/><Relationship Id="rId1658" Type="http://schemas.openxmlformats.org/officeDocument/2006/relationships/hyperlink" Target="http://portal.mtc.gob.pe/alerta/Documentos_visor/mapas/M23.03.394.pdf" TargetMode="External"/><Relationship Id="rId1865" Type="http://schemas.openxmlformats.org/officeDocument/2006/relationships/hyperlink" Target="http://portal.mtc.gob.pe/alerta/Documentos_visor/mapas/M23.03.394.pdf" TargetMode="External"/><Relationship Id="rId2404" Type="http://schemas.openxmlformats.org/officeDocument/2006/relationships/hyperlink" Target="http://portal.mtc.gob.pe/alerta/Documentos_visor/mapas/M23.03.394.pdf" TargetMode="External"/><Relationship Id="rId2611" Type="http://schemas.openxmlformats.org/officeDocument/2006/relationships/hyperlink" Target="http://portal.mtc.gob.pe/alerta/Documentos_visor/mapas/M23.03.394.pdf" TargetMode="External"/><Relationship Id="rId2709" Type="http://schemas.openxmlformats.org/officeDocument/2006/relationships/hyperlink" Target="http://portal.mtc.gob.pe/alerta/Documentos_visor/mapas/M23.03.394.pdf" TargetMode="External"/><Relationship Id="rId1213" Type="http://schemas.openxmlformats.org/officeDocument/2006/relationships/hyperlink" Target="http://portal.mtc.gob.pe/alerta/Documentos_visor/mapas/M23.03.346.pdf" TargetMode="External"/><Relationship Id="rId1420" Type="http://schemas.openxmlformats.org/officeDocument/2006/relationships/hyperlink" Target="http://portal.mtc.gob.pe/alerta/Documentos_visor/mapas/M23.03.346.pdf" TargetMode="External"/><Relationship Id="rId1518" Type="http://schemas.openxmlformats.org/officeDocument/2006/relationships/hyperlink" Target="http://portal.mtc.gob.pe/alerta/Documentos_visor/mapas/M23.03.394.pdf" TargetMode="External"/><Relationship Id="rId1725" Type="http://schemas.openxmlformats.org/officeDocument/2006/relationships/hyperlink" Target="http://portal.mtc.gob.pe/alerta/Documentos_visor/mapas/M23.03.394.pdf" TargetMode="External"/><Relationship Id="rId1932" Type="http://schemas.openxmlformats.org/officeDocument/2006/relationships/hyperlink" Target="http://portal.mtc.gob.pe/alerta/Documentos_visor/mapas/M23.03.394.pdf" TargetMode="External"/><Relationship Id="rId17" Type="http://schemas.openxmlformats.org/officeDocument/2006/relationships/hyperlink" Target="http://portal.mtc.gob.pe/alerta/Documentos_visor/mapas/M23.01.283.pdf" TargetMode="External"/><Relationship Id="rId2194" Type="http://schemas.openxmlformats.org/officeDocument/2006/relationships/hyperlink" Target="http://portal.mtc.gob.pe/alerta/Documentos_visor/mapas/M23.03.394.pdf" TargetMode="External"/><Relationship Id="rId166" Type="http://schemas.openxmlformats.org/officeDocument/2006/relationships/hyperlink" Target="http://portal.mtc.gob.pe/alerta/Documentos_visor/fotos/M23.03.321.pdf" TargetMode="External"/><Relationship Id="rId373" Type="http://schemas.openxmlformats.org/officeDocument/2006/relationships/hyperlink" Target="http://portal.mtc.gob.pe/alerta/Documentos_visor/mapas/M23.03.346.pdf" TargetMode="External"/><Relationship Id="rId580" Type="http://schemas.openxmlformats.org/officeDocument/2006/relationships/hyperlink" Target="http://portal.mtc.gob.pe/alerta/Documentos_visor/mapas/M23.03.346.pdf" TargetMode="External"/><Relationship Id="rId2054" Type="http://schemas.openxmlformats.org/officeDocument/2006/relationships/hyperlink" Target="http://portal.mtc.gob.pe/alerta/Documentos_visor/mapas/M23.03.394.pdf" TargetMode="External"/><Relationship Id="rId2261" Type="http://schemas.openxmlformats.org/officeDocument/2006/relationships/hyperlink" Target="http://portal.mtc.gob.pe/alerta/Documentos_visor/mapas/M23.03.394.pdf" TargetMode="External"/><Relationship Id="rId2499" Type="http://schemas.openxmlformats.org/officeDocument/2006/relationships/hyperlink" Target="http://portal.mtc.gob.pe/alerta/Documentos_visor/mapas/M23.03.394.pdf" TargetMode="External"/><Relationship Id="rId1" Type="http://schemas.openxmlformats.org/officeDocument/2006/relationships/hyperlink" Target="file:///\\mtc-webserver\alerta$\Documentos_Visor\Mapas\M22.05.115.pdf" TargetMode="External"/><Relationship Id="rId233" Type="http://schemas.openxmlformats.org/officeDocument/2006/relationships/hyperlink" Target="http://portal.mtc.gob.pe/alerta/Documentos_visor/mapas/M23.03.346.pdf" TargetMode="External"/><Relationship Id="rId440" Type="http://schemas.openxmlformats.org/officeDocument/2006/relationships/hyperlink" Target="http://portal.mtc.gob.pe/alerta/Documentos_visor/mapas/M23.03.346.pdf" TargetMode="External"/><Relationship Id="rId678" Type="http://schemas.openxmlformats.org/officeDocument/2006/relationships/hyperlink" Target="http://portal.mtc.gob.pe/alerta/Documentos_visor/mapas/M23.03.346.pdf" TargetMode="External"/><Relationship Id="rId885" Type="http://schemas.openxmlformats.org/officeDocument/2006/relationships/hyperlink" Target="http://portal.mtc.gob.pe/alerta/Documentos_visor/mapas/M23.03.346.pdf" TargetMode="External"/><Relationship Id="rId1070" Type="http://schemas.openxmlformats.org/officeDocument/2006/relationships/hyperlink" Target="http://portal.mtc.gob.pe/alerta/Documentos_visor/mapas/M23.03.346.pdf" TargetMode="External"/><Relationship Id="rId2121" Type="http://schemas.openxmlformats.org/officeDocument/2006/relationships/hyperlink" Target="http://portal.mtc.gob.pe/alerta/Documentos_visor/mapas/M23.03.394.pdf" TargetMode="External"/><Relationship Id="rId2359" Type="http://schemas.openxmlformats.org/officeDocument/2006/relationships/hyperlink" Target="http://portal.mtc.gob.pe/alerta/Documentos_visor/mapas/M23.03.394.pdf" TargetMode="External"/><Relationship Id="rId2566" Type="http://schemas.openxmlformats.org/officeDocument/2006/relationships/hyperlink" Target="http://portal.mtc.gob.pe/alerta/Documentos_visor/mapas/M23.03.394.pdf" TargetMode="External"/><Relationship Id="rId2773" Type="http://schemas.openxmlformats.org/officeDocument/2006/relationships/printerSettings" Target="../printerSettings/printerSettings2.bin"/><Relationship Id="rId300" Type="http://schemas.openxmlformats.org/officeDocument/2006/relationships/hyperlink" Target="http://portal.mtc.gob.pe/alerta/Documentos_visor/mapas/M23.03.346.pdf" TargetMode="External"/><Relationship Id="rId538" Type="http://schemas.openxmlformats.org/officeDocument/2006/relationships/hyperlink" Target="http://portal.mtc.gob.pe/alerta/Documentos_visor/mapas/M23.03.346.pdf" TargetMode="External"/><Relationship Id="rId745" Type="http://schemas.openxmlformats.org/officeDocument/2006/relationships/hyperlink" Target="http://portal.mtc.gob.pe/alerta/Documentos_visor/mapas/M23.03.346.pdf" TargetMode="External"/><Relationship Id="rId952" Type="http://schemas.openxmlformats.org/officeDocument/2006/relationships/hyperlink" Target="http://portal.mtc.gob.pe/alerta/Documentos_visor/mapas/M23.03.346.pdf" TargetMode="External"/><Relationship Id="rId1168" Type="http://schemas.openxmlformats.org/officeDocument/2006/relationships/hyperlink" Target="http://portal.mtc.gob.pe/alerta/Documentos_visor/mapas/M23.03.346.pdf" TargetMode="External"/><Relationship Id="rId1375" Type="http://schemas.openxmlformats.org/officeDocument/2006/relationships/hyperlink" Target="http://portal.mtc.gob.pe/alerta/Documentos_visor/mapas/M23.03.346.pdf" TargetMode="External"/><Relationship Id="rId1582" Type="http://schemas.openxmlformats.org/officeDocument/2006/relationships/hyperlink" Target="http://portal.mtc.gob.pe/alerta/Documentos_visor/mapas/M23.03.394.pdf" TargetMode="External"/><Relationship Id="rId2219" Type="http://schemas.openxmlformats.org/officeDocument/2006/relationships/hyperlink" Target="http://portal.mtc.gob.pe/alerta/Documentos_visor/mapas/M23.03.394.pdf" TargetMode="External"/><Relationship Id="rId2426" Type="http://schemas.openxmlformats.org/officeDocument/2006/relationships/hyperlink" Target="http://portal.mtc.gob.pe/alerta/Documentos_visor/mapas/M23.03.394.pdf" TargetMode="External"/><Relationship Id="rId2633" Type="http://schemas.openxmlformats.org/officeDocument/2006/relationships/hyperlink" Target="http://portal.mtc.gob.pe/alerta/Documentos_visor/mapas/M23.03.394.pdf" TargetMode="External"/><Relationship Id="rId81" Type="http://schemas.openxmlformats.org/officeDocument/2006/relationships/hyperlink" Target="http://portal.mtc.gob.pe/alerta/Documentos_visor/mapas/M23.03.252.pdf" TargetMode="External"/><Relationship Id="rId605" Type="http://schemas.openxmlformats.org/officeDocument/2006/relationships/hyperlink" Target="http://portal.mtc.gob.pe/alerta/Documentos_visor/mapas/M23.03.346.pdf" TargetMode="External"/><Relationship Id="rId812" Type="http://schemas.openxmlformats.org/officeDocument/2006/relationships/hyperlink" Target="http://portal.mtc.gob.pe/alerta/Documentos_visor/mapas/M23.03.346.pdf" TargetMode="External"/><Relationship Id="rId1028" Type="http://schemas.openxmlformats.org/officeDocument/2006/relationships/hyperlink" Target="http://portal.mtc.gob.pe/alerta/Documentos_visor/mapas/M23.03.346.pdf" TargetMode="External"/><Relationship Id="rId1235" Type="http://schemas.openxmlformats.org/officeDocument/2006/relationships/hyperlink" Target="http://portal.mtc.gob.pe/alerta/Documentos_visor/mapas/M23.03.346.pdf" TargetMode="External"/><Relationship Id="rId1442" Type="http://schemas.openxmlformats.org/officeDocument/2006/relationships/hyperlink" Target="http://portal.mtc.gob.pe/alerta/Documentos_visor/mapas/M23.03.346.pdf" TargetMode="External"/><Relationship Id="rId1887" Type="http://schemas.openxmlformats.org/officeDocument/2006/relationships/hyperlink" Target="http://portal.mtc.gob.pe/alerta/Documentos_visor/mapas/M23.03.394.pdf" TargetMode="External"/><Relationship Id="rId1302" Type="http://schemas.openxmlformats.org/officeDocument/2006/relationships/hyperlink" Target="http://portal.mtc.gob.pe/alerta/Documentos_visor/mapas/M23.03.346.pdf" TargetMode="External"/><Relationship Id="rId1747" Type="http://schemas.openxmlformats.org/officeDocument/2006/relationships/hyperlink" Target="http://portal.mtc.gob.pe/alerta/Documentos_visor/mapas/M23.03.394.pdf" TargetMode="External"/><Relationship Id="rId1954" Type="http://schemas.openxmlformats.org/officeDocument/2006/relationships/hyperlink" Target="http://portal.mtc.gob.pe/alerta/Documentos_visor/mapas/M23.03.394.pdf" TargetMode="External"/><Relationship Id="rId2700" Type="http://schemas.openxmlformats.org/officeDocument/2006/relationships/hyperlink" Target="http://portal.mtc.gob.pe/alerta/Documentos_visor/mapas/M23.03.394.pdf" TargetMode="External"/><Relationship Id="rId39" Type="http://schemas.openxmlformats.org/officeDocument/2006/relationships/hyperlink" Target="http://portal.mtc.gob.pe/alerta/Documentos_visor/fotos/M23.01.275.pdf" TargetMode="External"/><Relationship Id="rId1607" Type="http://schemas.openxmlformats.org/officeDocument/2006/relationships/hyperlink" Target="http://portal.mtc.gob.pe/alerta/Documentos_visor/mapas/M23.03.394.pdf" TargetMode="External"/><Relationship Id="rId1814" Type="http://schemas.openxmlformats.org/officeDocument/2006/relationships/hyperlink" Target="http://portal.mtc.gob.pe/alerta/Documentos_visor/mapas/M23.03.394.pdf" TargetMode="External"/><Relationship Id="rId188" Type="http://schemas.openxmlformats.org/officeDocument/2006/relationships/hyperlink" Target="http://portal.mtc.gob.pe/alerta/Documentos_visor/mapas/M23.03.346.pdf" TargetMode="External"/><Relationship Id="rId395" Type="http://schemas.openxmlformats.org/officeDocument/2006/relationships/hyperlink" Target="http://portal.mtc.gob.pe/alerta/Documentos_visor/mapas/M23.03.346.pdf" TargetMode="External"/><Relationship Id="rId2076" Type="http://schemas.openxmlformats.org/officeDocument/2006/relationships/hyperlink" Target="http://portal.mtc.gob.pe/alerta/Documentos_visor/mapas/M23.03.394.pdf" TargetMode="External"/><Relationship Id="rId2283" Type="http://schemas.openxmlformats.org/officeDocument/2006/relationships/hyperlink" Target="http://portal.mtc.gob.pe/alerta/Documentos_visor/mapas/M23.03.394.pdf" TargetMode="External"/><Relationship Id="rId2490" Type="http://schemas.openxmlformats.org/officeDocument/2006/relationships/hyperlink" Target="http://portal.mtc.gob.pe/alerta/Documentos_visor/mapas/M23.03.394.pdf" TargetMode="External"/><Relationship Id="rId2588" Type="http://schemas.openxmlformats.org/officeDocument/2006/relationships/hyperlink" Target="http://portal.mtc.gob.pe/alerta/Documentos_visor/mapas/M23.03.394.pdf" TargetMode="External"/><Relationship Id="rId255" Type="http://schemas.openxmlformats.org/officeDocument/2006/relationships/hyperlink" Target="http://portal.mtc.gob.pe/alerta/Documentos_visor/mapas/M23.03.346.pdf" TargetMode="External"/><Relationship Id="rId462" Type="http://schemas.openxmlformats.org/officeDocument/2006/relationships/hyperlink" Target="http://portal.mtc.gob.pe/alerta/Documentos_visor/mapas/M23.03.346.pdf" TargetMode="External"/><Relationship Id="rId1092" Type="http://schemas.openxmlformats.org/officeDocument/2006/relationships/hyperlink" Target="http://portal.mtc.gob.pe/alerta/Documentos_visor/mapas/M23.03.346.pdf" TargetMode="External"/><Relationship Id="rId1397" Type="http://schemas.openxmlformats.org/officeDocument/2006/relationships/hyperlink" Target="http://portal.mtc.gob.pe/alerta/Documentos_visor/mapas/M23.03.346.pdf" TargetMode="External"/><Relationship Id="rId2143" Type="http://schemas.openxmlformats.org/officeDocument/2006/relationships/hyperlink" Target="http://portal.mtc.gob.pe/alerta/Documentos_visor/mapas/M23.03.394.pdf" TargetMode="External"/><Relationship Id="rId2350" Type="http://schemas.openxmlformats.org/officeDocument/2006/relationships/hyperlink" Target="http://portal.mtc.gob.pe/alerta/Documentos_visor/mapas/M23.03.394.pdf" TargetMode="External"/><Relationship Id="rId115" Type="http://schemas.openxmlformats.org/officeDocument/2006/relationships/hyperlink" Target="http://portal.mtc.gob.pe/alerta/Documentos_visor/mapas/M23.03.176.pdf" TargetMode="External"/><Relationship Id="rId322" Type="http://schemas.openxmlformats.org/officeDocument/2006/relationships/hyperlink" Target="http://portal.mtc.gob.pe/alerta/Documentos_visor/mapas/M23.03.346.pdf" TargetMode="External"/><Relationship Id="rId767" Type="http://schemas.openxmlformats.org/officeDocument/2006/relationships/hyperlink" Target="http://portal.mtc.gob.pe/alerta/Documentos_visor/mapas/M23.03.346.pdf" TargetMode="External"/><Relationship Id="rId974" Type="http://schemas.openxmlformats.org/officeDocument/2006/relationships/hyperlink" Target="http://portal.mtc.gob.pe/alerta/Documentos_visor/mapas/M23.03.346.pdf" TargetMode="External"/><Relationship Id="rId2003" Type="http://schemas.openxmlformats.org/officeDocument/2006/relationships/hyperlink" Target="http://portal.mtc.gob.pe/alerta/Documentos_visor/mapas/M23.03.394.pdf" TargetMode="External"/><Relationship Id="rId2210" Type="http://schemas.openxmlformats.org/officeDocument/2006/relationships/hyperlink" Target="http://portal.mtc.gob.pe/alerta/Documentos_visor/mapas/M23.03.394.pdf" TargetMode="External"/><Relationship Id="rId2448" Type="http://schemas.openxmlformats.org/officeDocument/2006/relationships/hyperlink" Target="http://portal.mtc.gob.pe/alerta/Documentos_visor/mapas/M23.03.394.pdf" TargetMode="External"/><Relationship Id="rId2655" Type="http://schemas.openxmlformats.org/officeDocument/2006/relationships/hyperlink" Target="http://portal.mtc.gob.pe/alerta/Documentos_visor/mapas/M23.03.394.pdf" TargetMode="External"/><Relationship Id="rId627" Type="http://schemas.openxmlformats.org/officeDocument/2006/relationships/hyperlink" Target="http://portal.mtc.gob.pe/alerta/Documentos_visor/mapas/M23.03.346.pdf" TargetMode="External"/><Relationship Id="rId834" Type="http://schemas.openxmlformats.org/officeDocument/2006/relationships/hyperlink" Target="http://portal.mtc.gob.pe/alerta/Documentos_visor/mapas/M23.03.346.pdf" TargetMode="External"/><Relationship Id="rId1257" Type="http://schemas.openxmlformats.org/officeDocument/2006/relationships/hyperlink" Target="http://portal.mtc.gob.pe/alerta/Documentos_visor/mapas/M23.03.346.pdf" TargetMode="External"/><Relationship Id="rId1464" Type="http://schemas.openxmlformats.org/officeDocument/2006/relationships/hyperlink" Target="http://portal.mtc.gob.pe/alerta/Documentos_visor/mapas/M23.03.361.pdf" TargetMode="External"/><Relationship Id="rId1671" Type="http://schemas.openxmlformats.org/officeDocument/2006/relationships/hyperlink" Target="http://portal.mtc.gob.pe/alerta/Documentos_visor/mapas/M23.03.394.pdf" TargetMode="External"/><Relationship Id="rId2308" Type="http://schemas.openxmlformats.org/officeDocument/2006/relationships/hyperlink" Target="http://portal.mtc.gob.pe/alerta/Documentos_visor/mapas/M23.03.394.pdf" TargetMode="External"/><Relationship Id="rId2515" Type="http://schemas.openxmlformats.org/officeDocument/2006/relationships/hyperlink" Target="http://portal.mtc.gob.pe/alerta/Documentos_visor/mapas/M23.03.394.pdf" TargetMode="External"/><Relationship Id="rId2722" Type="http://schemas.openxmlformats.org/officeDocument/2006/relationships/hyperlink" Target="http://portal.mtc.gob.pe/alerta/Documentos_visor/mapas/M23.03.394.pdf" TargetMode="External"/><Relationship Id="rId901" Type="http://schemas.openxmlformats.org/officeDocument/2006/relationships/hyperlink" Target="http://portal.mtc.gob.pe/alerta/Documentos_visor/mapas/M23.03.346.pdf" TargetMode="External"/><Relationship Id="rId1117" Type="http://schemas.openxmlformats.org/officeDocument/2006/relationships/hyperlink" Target="http://portal.mtc.gob.pe/alerta/Documentos_visor/mapas/M23.03.346.pdf" TargetMode="External"/><Relationship Id="rId1324" Type="http://schemas.openxmlformats.org/officeDocument/2006/relationships/hyperlink" Target="http://portal.mtc.gob.pe/alerta/Documentos_visor/mapas/M23.03.346.pdf" TargetMode="External"/><Relationship Id="rId1531" Type="http://schemas.openxmlformats.org/officeDocument/2006/relationships/hyperlink" Target="http://portal.mtc.gob.pe/alerta/Documentos_visor/mapas/M23.03.394.pdf" TargetMode="External"/><Relationship Id="rId1769" Type="http://schemas.openxmlformats.org/officeDocument/2006/relationships/hyperlink" Target="http://portal.mtc.gob.pe/alerta/Documentos_visor/mapas/M23.03.394.pdf" TargetMode="External"/><Relationship Id="rId1976" Type="http://schemas.openxmlformats.org/officeDocument/2006/relationships/hyperlink" Target="http://portal.mtc.gob.pe/alerta/Documentos_visor/mapas/M23.03.394.pdf" TargetMode="External"/><Relationship Id="rId30" Type="http://schemas.openxmlformats.org/officeDocument/2006/relationships/hyperlink" Target="http://portal.mtc.gob.pe/alerta/Documentos_visor/fotos/M23.01.284.pdf" TargetMode="External"/><Relationship Id="rId1629" Type="http://schemas.openxmlformats.org/officeDocument/2006/relationships/hyperlink" Target="http://portal.mtc.gob.pe/alerta/Documentos_visor/mapas/M23.03.394.pdf" TargetMode="External"/><Relationship Id="rId1836" Type="http://schemas.openxmlformats.org/officeDocument/2006/relationships/hyperlink" Target="http://portal.mtc.gob.pe/alerta/Documentos_visor/mapas/M23.03.394.pdf" TargetMode="External"/><Relationship Id="rId1903" Type="http://schemas.openxmlformats.org/officeDocument/2006/relationships/hyperlink" Target="http://portal.mtc.gob.pe/alerta/Documentos_visor/mapas/M23.03.394.pdf" TargetMode="External"/><Relationship Id="rId2098" Type="http://schemas.openxmlformats.org/officeDocument/2006/relationships/hyperlink" Target="http://portal.mtc.gob.pe/alerta/Documentos_visor/mapas/M23.03.394.pdf" TargetMode="External"/><Relationship Id="rId277" Type="http://schemas.openxmlformats.org/officeDocument/2006/relationships/hyperlink" Target="http://portal.mtc.gob.pe/alerta/Documentos_visor/mapas/M23.03.346.pdf" TargetMode="External"/><Relationship Id="rId484" Type="http://schemas.openxmlformats.org/officeDocument/2006/relationships/hyperlink" Target="http://portal.mtc.gob.pe/alerta/Documentos_visor/mapas/M23.03.346.pdf" TargetMode="External"/><Relationship Id="rId2165" Type="http://schemas.openxmlformats.org/officeDocument/2006/relationships/hyperlink" Target="http://portal.mtc.gob.pe/alerta/Documentos_visor/mapas/M23.03.394.pdf" TargetMode="External"/><Relationship Id="rId137" Type="http://schemas.openxmlformats.org/officeDocument/2006/relationships/hyperlink" Target="http://portal.mtc.gob.pe/alerta/Documentos_visor/mapas/M23.02.192.pdf" TargetMode="External"/><Relationship Id="rId344" Type="http://schemas.openxmlformats.org/officeDocument/2006/relationships/hyperlink" Target="http://portal.mtc.gob.pe/alerta/Documentos_visor/mapas/M23.03.346.pdf" TargetMode="External"/><Relationship Id="rId691" Type="http://schemas.openxmlformats.org/officeDocument/2006/relationships/hyperlink" Target="http://portal.mtc.gob.pe/alerta/Documentos_visor/mapas/M23.03.346.pdf" TargetMode="External"/><Relationship Id="rId789" Type="http://schemas.openxmlformats.org/officeDocument/2006/relationships/hyperlink" Target="http://portal.mtc.gob.pe/alerta/Documentos_visor/mapas/M23.03.346.pdf" TargetMode="External"/><Relationship Id="rId996" Type="http://schemas.openxmlformats.org/officeDocument/2006/relationships/hyperlink" Target="http://portal.mtc.gob.pe/alerta/Documentos_visor/mapas/M23.03.346.pdf" TargetMode="External"/><Relationship Id="rId2025" Type="http://schemas.openxmlformats.org/officeDocument/2006/relationships/hyperlink" Target="http://portal.mtc.gob.pe/alerta/Documentos_visor/mapas/M23.03.394.pdf" TargetMode="External"/><Relationship Id="rId2372" Type="http://schemas.openxmlformats.org/officeDocument/2006/relationships/hyperlink" Target="http://portal.mtc.gob.pe/alerta/Documentos_visor/mapas/M23.03.394.pdf" TargetMode="External"/><Relationship Id="rId2677" Type="http://schemas.openxmlformats.org/officeDocument/2006/relationships/hyperlink" Target="http://portal.mtc.gob.pe/alerta/Documentos_visor/mapas/M23.03.394.pdf" TargetMode="External"/><Relationship Id="rId551" Type="http://schemas.openxmlformats.org/officeDocument/2006/relationships/hyperlink" Target="http://portal.mtc.gob.pe/alerta/Documentos_visor/mapas/M23.03.346.pdf" TargetMode="External"/><Relationship Id="rId649" Type="http://schemas.openxmlformats.org/officeDocument/2006/relationships/hyperlink" Target="http://portal.mtc.gob.pe/alerta/Documentos_visor/mapas/M23.03.346.pdf" TargetMode="External"/><Relationship Id="rId856" Type="http://schemas.openxmlformats.org/officeDocument/2006/relationships/hyperlink" Target="http://portal.mtc.gob.pe/alerta/Documentos_visor/mapas/M23.03.346.pdf" TargetMode="External"/><Relationship Id="rId1181" Type="http://schemas.openxmlformats.org/officeDocument/2006/relationships/hyperlink" Target="http://portal.mtc.gob.pe/alerta/Documentos_visor/mapas/M23.03.346.pdf" TargetMode="External"/><Relationship Id="rId1279" Type="http://schemas.openxmlformats.org/officeDocument/2006/relationships/hyperlink" Target="http://portal.mtc.gob.pe/alerta/Documentos_visor/mapas/M23.03.346.pdf" TargetMode="External"/><Relationship Id="rId1486" Type="http://schemas.openxmlformats.org/officeDocument/2006/relationships/hyperlink" Target="http://portal.mtc.gob.pe/alerta/Documentos_visor/fotos/M23.03.374.pdf" TargetMode="External"/><Relationship Id="rId2232" Type="http://schemas.openxmlformats.org/officeDocument/2006/relationships/hyperlink" Target="http://portal.mtc.gob.pe/alerta/Documentos_visor/mapas/M23.03.394.pdf" TargetMode="External"/><Relationship Id="rId2537" Type="http://schemas.openxmlformats.org/officeDocument/2006/relationships/hyperlink" Target="http://portal.mtc.gob.pe/alerta/Documentos_visor/mapas/M23.03.394.pdf" TargetMode="External"/><Relationship Id="rId204" Type="http://schemas.openxmlformats.org/officeDocument/2006/relationships/hyperlink" Target="http://portal.mtc.gob.pe/alerta/Documentos_visor/mapas/M23.03.346.pdf" TargetMode="External"/><Relationship Id="rId411" Type="http://schemas.openxmlformats.org/officeDocument/2006/relationships/hyperlink" Target="http://portal.mtc.gob.pe/alerta/Documentos_visor/mapas/M23.03.346.pdf" TargetMode="External"/><Relationship Id="rId509" Type="http://schemas.openxmlformats.org/officeDocument/2006/relationships/hyperlink" Target="http://portal.mtc.gob.pe/alerta/Documentos_visor/mapas/M23.03.346.pdf" TargetMode="External"/><Relationship Id="rId1041" Type="http://schemas.openxmlformats.org/officeDocument/2006/relationships/hyperlink" Target="http://portal.mtc.gob.pe/alerta/Documentos_visor/mapas/M23.03.346.pdf" TargetMode="External"/><Relationship Id="rId1139" Type="http://schemas.openxmlformats.org/officeDocument/2006/relationships/hyperlink" Target="http://portal.mtc.gob.pe/alerta/Documentos_visor/mapas/M23.03.346.pdf" TargetMode="External"/><Relationship Id="rId1346" Type="http://schemas.openxmlformats.org/officeDocument/2006/relationships/hyperlink" Target="http://portal.mtc.gob.pe/alerta/Documentos_visor/mapas/M23.03.346.pdf" TargetMode="External"/><Relationship Id="rId1693" Type="http://schemas.openxmlformats.org/officeDocument/2006/relationships/hyperlink" Target="http://portal.mtc.gob.pe/alerta/Documentos_visor/mapas/M23.03.394.pdf" TargetMode="External"/><Relationship Id="rId1998" Type="http://schemas.openxmlformats.org/officeDocument/2006/relationships/hyperlink" Target="http://portal.mtc.gob.pe/alerta/Documentos_visor/mapas/M23.03.394.pdf" TargetMode="External"/><Relationship Id="rId2744" Type="http://schemas.openxmlformats.org/officeDocument/2006/relationships/hyperlink" Target="http://portal.mtc.gob.pe/alerta/Documentos_visor/mapas/M23.03.394.pdf" TargetMode="External"/><Relationship Id="rId716" Type="http://schemas.openxmlformats.org/officeDocument/2006/relationships/hyperlink" Target="http://portal.mtc.gob.pe/alerta/Documentos_visor/mapas/M23.03.346.pdf" TargetMode="External"/><Relationship Id="rId923" Type="http://schemas.openxmlformats.org/officeDocument/2006/relationships/hyperlink" Target="http://portal.mtc.gob.pe/alerta/Documentos_visor/mapas/M23.03.346.pdf" TargetMode="External"/><Relationship Id="rId1553" Type="http://schemas.openxmlformats.org/officeDocument/2006/relationships/hyperlink" Target="http://portal.mtc.gob.pe/alerta/Documentos_visor/mapas/M23.03.394.pdf" TargetMode="External"/><Relationship Id="rId1760" Type="http://schemas.openxmlformats.org/officeDocument/2006/relationships/hyperlink" Target="http://portal.mtc.gob.pe/alerta/Documentos_visor/mapas/M23.03.394.pdf" TargetMode="External"/><Relationship Id="rId1858" Type="http://schemas.openxmlformats.org/officeDocument/2006/relationships/hyperlink" Target="http://portal.mtc.gob.pe/alerta/Documentos_visor/mapas/M23.03.394.pdf" TargetMode="External"/><Relationship Id="rId2604" Type="http://schemas.openxmlformats.org/officeDocument/2006/relationships/hyperlink" Target="http://portal.mtc.gob.pe/alerta/Documentos_visor/mapas/M23.03.394.pdf" TargetMode="External"/><Relationship Id="rId52" Type="http://schemas.openxmlformats.org/officeDocument/2006/relationships/hyperlink" Target="http://portal.mtc.gob.pe/alerta/Documentos_visor/mapas/M23.03.299.pdf" TargetMode="External"/><Relationship Id="rId1206" Type="http://schemas.openxmlformats.org/officeDocument/2006/relationships/hyperlink" Target="http://portal.mtc.gob.pe/alerta/Documentos_visor/mapas/M23.03.346.pdf" TargetMode="External"/><Relationship Id="rId1413" Type="http://schemas.openxmlformats.org/officeDocument/2006/relationships/hyperlink" Target="http://portal.mtc.gob.pe/alerta/Documentos_visor/mapas/M23.03.346.pdf" TargetMode="External"/><Relationship Id="rId1620" Type="http://schemas.openxmlformats.org/officeDocument/2006/relationships/hyperlink" Target="http://portal.mtc.gob.pe/alerta/Documentos_visor/mapas/M23.03.394.pdf" TargetMode="External"/><Relationship Id="rId1718" Type="http://schemas.openxmlformats.org/officeDocument/2006/relationships/hyperlink" Target="http://portal.mtc.gob.pe/alerta/Documentos_visor/mapas/M23.03.394.pdf" TargetMode="External"/><Relationship Id="rId1925" Type="http://schemas.openxmlformats.org/officeDocument/2006/relationships/hyperlink" Target="http://portal.mtc.gob.pe/alerta/Documentos_visor/mapas/M23.03.394.pdf" TargetMode="External"/><Relationship Id="rId299" Type="http://schemas.openxmlformats.org/officeDocument/2006/relationships/hyperlink" Target="http://portal.mtc.gob.pe/alerta/Documentos_visor/mapas/M23.03.346.pdf" TargetMode="External"/><Relationship Id="rId2187" Type="http://schemas.openxmlformats.org/officeDocument/2006/relationships/hyperlink" Target="http://portal.mtc.gob.pe/alerta/Documentos_visor/mapas/M23.03.394.pdf" TargetMode="External"/><Relationship Id="rId2394" Type="http://schemas.openxmlformats.org/officeDocument/2006/relationships/hyperlink" Target="http://portal.mtc.gob.pe/alerta/Documentos_visor/mapas/M23.03.394.pdf" TargetMode="External"/><Relationship Id="rId159" Type="http://schemas.openxmlformats.org/officeDocument/2006/relationships/hyperlink" Target="http://portal.mtc.gob.pe/alerta/Documentos_visor/mapas/M23.03.308.pdf" TargetMode="External"/><Relationship Id="rId366" Type="http://schemas.openxmlformats.org/officeDocument/2006/relationships/hyperlink" Target="http://portal.mtc.gob.pe/alerta/Documentos_visor/mapas/M23.03.346.pdf" TargetMode="External"/><Relationship Id="rId573" Type="http://schemas.openxmlformats.org/officeDocument/2006/relationships/hyperlink" Target="http://portal.mtc.gob.pe/alerta/Documentos_visor/mapas/M23.03.346.pdf" TargetMode="External"/><Relationship Id="rId780" Type="http://schemas.openxmlformats.org/officeDocument/2006/relationships/hyperlink" Target="http://portal.mtc.gob.pe/alerta/Documentos_visor/mapas/M23.03.346.pdf" TargetMode="External"/><Relationship Id="rId2047" Type="http://schemas.openxmlformats.org/officeDocument/2006/relationships/hyperlink" Target="http://portal.mtc.gob.pe/alerta/Documentos_visor/mapas/M23.03.394.pdf" TargetMode="External"/><Relationship Id="rId2254" Type="http://schemas.openxmlformats.org/officeDocument/2006/relationships/hyperlink" Target="http://portal.mtc.gob.pe/alerta/Documentos_visor/mapas/M23.03.394.pdf" TargetMode="External"/><Relationship Id="rId2461" Type="http://schemas.openxmlformats.org/officeDocument/2006/relationships/hyperlink" Target="http://portal.mtc.gob.pe/alerta/Documentos_visor/mapas/M23.03.394.pdf" TargetMode="External"/><Relationship Id="rId2699" Type="http://schemas.openxmlformats.org/officeDocument/2006/relationships/hyperlink" Target="http://portal.mtc.gob.pe/alerta/Documentos_visor/mapas/M23.03.394.pdf" TargetMode="External"/><Relationship Id="rId226" Type="http://schemas.openxmlformats.org/officeDocument/2006/relationships/hyperlink" Target="http://portal.mtc.gob.pe/alerta/Documentos_visor/mapas/M23.03.346.pdf" TargetMode="External"/><Relationship Id="rId433" Type="http://schemas.openxmlformats.org/officeDocument/2006/relationships/hyperlink" Target="http://portal.mtc.gob.pe/alerta/Documentos_visor/mapas/M23.03.346.pdf" TargetMode="External"/><Relationship Id="rId878" Type="http://schemas.openxmlformats.org/officeDocument/2006/relationships/hyperlink" Target="http://portal.mtc.gob.pe/alerta/Documentos_visor/mapas/M23.03.346.pdf" TargetMode="External"/><Relationship Id="rId1063" Type="http://schemas.openxmlformats.org/officeDocument/2006/relationships/hyperlink" Target="http://portal.mtc.gob.pe/alerta/Documentos_visor/mapas/M23.03.346.pdf" TargetMode="External"/><Relationship Id="rId1270" Type="http://schemas.openxmlformats.org/officeDocument/2006/relationships/hyperlink" Target="http://portal.mtc.gob.pe/alerta/Documentos_visor/mapas/M23.03.346.pdf" TargetMode="External"/><Relationship Id="rId2114" Type="http://schemas.openxmlformats.org/officeDocument/2006/relationships/hyperlink" Target="http://portal.mtc.gob.pe/alerta/Documentos_visor/mapas/M23.03.394.pdf" TargetMode="External"/><Relationship Id="rId2559" Type="http://schemas.openxmlformats.org/officeDocument/2006/relationships/hyperlink" Target="http://portal.mtc.gob.pe/alerta/Documentos_visor/mapas/M23.03.394.pdf" TargetMode="External"/><Relationship Id="rId2766" Type="http://schemas.openxmlformats.org/officeDocument/2006/relationships/hyperlink" Target="http://portal.mtc.gob.pe/alerta/Documentos_visor/mapas/M23.03.394.pdf" TargetMode="External"/><Relationship Id="rId640" Type="http://schemas.openxmlformats.org/officeDocument/2006/relationships/hyperlink" Target="http://portal.mtc.gob.pe/alerta/Documentos_visor/mapas/M23.03.346.pdf" TargetMode="External"/><Relationship Id="rId738" Type="http://schemas.openxmlformats.org/officeDocument/2006/relationships/hyperlink" Target="http://portal.mtc.gob.pe/alerta/Documentos_visor/mapas/M23.03.346.pdf" TargetMode="External"/><Relationship Id="rId945" Type="http://schemas.openxmlformats.org/officeDocument/2006/relationships/hyperlink" Target="http://portal.mtc.gob.pe/alerta/Documentos_visor/mapas/M23.03.346.pdf" TargetMode="External"/><Relationship Id="rId1368" Type="http://schemas.openxmlformats.org/officeDocument/2006/relationships/hyperlink" Target="http://portal.mtc.gob.pe/alerta/Documentos_visor/mapas/M23.03.346.pdf" TargetMode="External"/><Relationship Id="rId1575" Type="http://schemas.openxmlformats.org/officeDocument/2006/relationships/hyperlink" Target="http://portal.mtc.gob.pe/alerta/Documentos_visor/mapas/M23.03.394.pdf" TargetMode="External"/><Relationship Id="rId1782" Type="http://schemas.openxmlformats.org/officeDocument/2006/relationships/hyperlink" Target="http://portal.mtc.gob.pe/alerta/Documentos_visor/mapas/M23.03.394.pdf" TargetMode="External"/><Relationship Id="rId2321" Type="http://schemas.openxmlformats.org/officeDocument/2006/relationships/hyperlink" Target="http://portal.mtc.gob.pe/alerta/Documentos_visor/mapas/M23.03.394.pdf" TargetMode="External"/><Relationship Id="rId2419" Type="http://schemas.openxmlformats.org/officeDocument/2006/relationships/hyperlink" Target="http://portal.mtc.gob.pe/alerta/Documentos_visor/mapas/M23.03.394.pdf" TargetMode="External"/><Relationship Id="rId2626" Type="http://schemas.openxmlformats.org/officeDocument/2006/relationships/hyperlink" Target="http://portal.mtc.gob.pe/alerta/Documentos_visor/mapas/M23.03.394.pdf" TargetMode="External"/><Relationship Id="rId74" Type="http://schemas.openxmlformats.org/officeDocument/2006/relationships/hyperlink" Target="http://portal.mtc.gob.pe/alerta/Documentos_visor/mapas/M23.03.278.pdf" TargetMode="External"/><Relationship Id="rId500" Type="http://schemas.openxmlformats.org/officeDocument/2006/relationships/hyperlink" Target="http://portal.mtc.gob.pe/alerta/Documentos_visor/mapas/M23.03.346.pdf" TargetMode="External"/><Relationship Id="rId805" Type="http://schemas.openxmlformats.org/officeDocument/2006/relationships/hyperlink" Target="http://portal.mtc.gob.pe/alerta/Documentos_visor/mapas/M23.03.346.pdf" TargetMode="External"/><Relationship Id="rId1130" Type="http://schemas.openxmlformats.org/officeDocument/2006/relationships/hyperlink" Target="http://portal.mtc.gob.pe/alerta/Documentos_visor/mapas/M23.03.346.pdf" TargetMode="External"/><Relationship Id="rId1228" Type="http://schemas.openxmlformats.org/officeDocument/2006/relationships/hyperlink" Target="http://portal.mtc.gob.pe/alerta/Documentos_visor/mapas/M23.03.346.pdf" TargetMode="External"/><Relationship Id="rId1435" Type="http://schemas.openxmlformats.org/officeDocument/2006/relationships/hyperlink" Target="http://portal.mtc.gob.pe/alerta/Documentos_visor/mapas/M23.03.346.pdf" TargetMode="External"/><Relationship Id="rId1642" Type="http://schemas.openxmlformats.org/officeDocument/2006/relationships/hyperlink" Target="http://portal.mtc.gob.pe/alerta/Documentos_visor/mapas/M23.03.394.pdf" TargetMode="External"/><Relationship Id="rId1947" Type="http://schemas.openxmlformats.org/officeDocument/2006/relationships/hyperlink" Target="http://portal.mtc.gob.pe/alerta/Documentos_visor/mapas/M23.03.394.pdf" TargetMode="External"/><Relationship Id="rId1502" Type="http://schemas.openxmlformats.org/officeDocument/2006/relationships/hyperlink" Target="http://portal.mtc.gob.pe/alerta/Documentos_visor/fotos/M23.03.387.pdf" TargetMode="External"/><Relationship Id="rId1807" Type="http://schemas.openxmlformats.org/officeDocument/2006/relationships/hyperlink" Target="http://portal.mtc.gob.pe/alerta/Documentos_visor/mapas/M23.03.394.pdf" TargetMode="External"/><Relationship Id="rId290" Type="http://schemas.openxmlformats.org/officeDocument/2006/relationships/hyperlink" Target="http://portal.mtc.gob.pe/alerta/Documentos_visor/mapas/M23.03.346.pdf" TargetMode="External"/><Relationship Id="rId388" Type="http://schemas.openxmlformats.org/officeDocument/2006/relationships/hyperlink" Target="http://portal.mtc.gob.pe/alerta/Documentos_visor/mapas/M23.03.346.pdf" TargetMode="External"/><Relationship Id="rId2069" Type="http://schemas.openxmlformats.org/officeDocument/2006/relationships/hyperlink" Target="http://portal.mtc.gob.pe/alerta/Documentos_visor/mapas/M23.03.394.pdf" TargetMode="External"/><Relationship Id="rId150" Type="http://schemas.openxmlformats.org/officeDocument/2006/relationships/hyperlink" Target="http://portal.mtc.gob.pe/alerta/Documentos_visor/mapas/M22.03.167.pdf" TargetMode="External"/><Relationship Id="rId595" Type="http://schemas.openxmlformats.org/officeDocument/2006/relationships/hyperlink" Target="http://portal.mtc.gob.pe/alerta/Documentos_visor/mapas/M23.03.346.pdf" TargetMode="External"/><Relationship Id="rId2276" Type="http://schemas.openxmlformats.org/officeDocument/2006/relationships/hyperlink" Target="http://portal.mtc.gob.pe/alerta/Documentos_visor/mapas/M23.03.394.pdf" TargetMode="External"/><Relationship Id="rId2483" Type="http://schemas.openxmlformats.org/officeDocument/2006/relationships/hyperlink" Target="http://portal.mtc.gob.pe/alerta/Documentos_visor/mapas/M23.03.394.pdf" TargetMode="External"/><Relationship Id="rId2690" Type="http://schemas.openxmlformats.org/officeDocument/2006/relationships/hyperlink" Target="http://portal.mtc.gob.pe/alerta/Documentos_visor/mapas/M23.03.394.pdf" TargetMode="External"/><Relationship Id="rId248" Type="http://schemas.openxmlformats.org/officeDocument/2006/relationships/hyperlink" Target="http://portal.mtc.gob.pe/alerta/Documentos_visor/mapas/M23.03.346.pdf" TargetMode="External"/><Relationship Id="rId455" Type="http://schemas.openxmlformats.org/officeDocument/2006/relationships/hyperlink" Target="http://portal.mtc.gob.pe/alerta/Documentos_visor/mapas/M23.03.346.pdf" TargetMode="External"/><Relationship Id="rId662" Type="http://schemas.openxmlformats.org/officeDocument/2006/relationships/hyperlink" Target="http://portal.mtc.gob.pe/alerta/Documentos_visor/mapas/M23.03.346.pdf" TargetMode="External"/><Relationship Id="rId1085" Type="http://schemas.openxmlformats.org/officeDocument/2006/relationships/hyperlink" Target="http://portal.mtc.gob.pe/alerta/Documentos_visor/mapas/M23.03.346.pdf" TargetMode="External"/><Relationship Id="rId1292" Type="http://schemas.openxmlformats.org/officeDocument/2006/relationships/hyperlink" Target="http://portal.mtc.gob.pe/alerta/Documentos_visor/mapas/M23.03.346.pdf" TargetMode="External"/><Relationship Id="rId2136" Type="http://schemas.openxmlformats.org/officeDocument/2006/relationships/hyperlink" Target="http://portal.mtc.gob.pe/alerta/Documentos_visor/mapas/M23.03.394.pdf" TargetMode="External"/><Relationship Id="rId2343" Type="http://schemas.openxmlformats.org/officeDocument/2006/relationships/hyperlink" Target="http://portal.mtc.gob.pe/alerta/Documentos_visor/mapas/M23.03.394.pdf" TargetMode="External"/><Relationship Id="rId2550" Type="http://schemas.openxmlformats.org/officeDocument/2006/relationships/hyperlink" Target="http://portal.mtc.gob.pe/alerta/Documentos_visor/mapas/M23.03.394.pdf" TargetMode="External"/><Relationship Id="rId108" Type="http://schemas.openxmlformats.org/officeDocument/2006/relationships/hyperlink" Target="http://portal.mtc.gob.pe/alerta/Documentos_visor/fotos/M23.03.211.pdf" TargetMode="External"/><Relationship Id="rId315" Type="http://schemas.openxmlformats.org/officeDocument/2006/relationships/hyperlink" Target="http://portal.mtc.gob.pe/alerta/Documentos_visor/mapas/M23.03.346.pdf" TargetMode="External"/><Relationship Id="rId522" Type="http://schemas.openxmlformats.org/officeDocument/2006/relationships/hyperlink" Target="http://portal.mtc.gob.pe/alerta/Documentos_visor/mapas/M23.03.346.pdf" TargetMode="External"/><Relationship Id="rId967" Type="http://schemas.openxmlformats.org/officeDocument/2006/relationships/hyperlink" Target="http://portal.mtc.gob.pe/alerta/Documentos_visor/mapas/M23.03.346.pdf" TargetMode="External"/><Relationship Id="rId1152" Type="http://schemas.openxmlformats.org/officeDocument/2006/relationships/hyperlink" Target="http://portal.mtc.gob.pe/alerta/Documentos_visor/mapas/M23.03.346.pdf" TargetMode="External"/><Relationship Id="rId1597" Type="http://schemas.openxmlformats.org/officeDocument/2006/relationships/hyperlink" Target="http://portal.mtc.gob.pe/alerta/Documentos_visor/mapas/M23.03.394.pdf" TargetMode="External"/><Relationship Id="rId2203" Type="http://schemas.openxmlformats.org/officeDocument/2006/relationships/hyperlink" Target="http://portal.mtc.gob.pe/alerta/Documentos_visor/mapas/M23.03.394.pdf" TargetMode="External"/><Relationship Id="rId2410" Type="http://schemas.openxmlformats.org/officeDocument/2006/relationships/hyperlink" Target="http://portal.mtc.gob.pe/alerta/Documentos_visor/mapas/M23.03.394.pdf" TargetMode="External"/><Relationship Id="rId2648" Type="http://schemas.openxmlformats.org/officeDocument/2006/relationships/hyperlink" Target="http://portal.mtc.gob.pe/alerta/Documentos_visor/mapas/M23.03.394.pdf" TargetMode="External"/><Relationship Id="rId96" Type="http://schemas.openxmlformats.org/officeDocument/2006/relationships/hyperlink" Target="http://portal.mtc.gob.pe/alerta/Documentos_visor/fotos/M20.02.194.pdf" TargetMode="External"/><Relationship Id="rId827" Type="http://schemas.openxmlformats.org/officeDocument/2006/relationships/hyperlink" Target="http://portal.mtc.gob.pe/alerta/Documentos_visor/mapas/M23.03.346.pdf" TargetMode="External"/><Relationship Id="rId1012" Type="http://schemas.openxmlformats.org/officeDocument/2006/relationships/hyperlink" Target="http://portal.mtc.gob.pe/alerta/Documentos_visor/mapas/M23.03.346.pdf" TargetMode="External"/><Relationship Id="rId1457" Type="http://schemas.openxmlformats.org/officeDocument/2006/relationships/hyperlink" Target="http://portal.mtc.gob.pe/alerta/Documentos_visor/fotos/M23.03.353.pdf" TargetMode="External"/><Relationship Id="rId1664" Type="http://schemas.openxmlformats.org/officeDocument/2006/relationships/hyperlink" Target="http://portal.mtc.gob.pe/alerta/Documentos_visor/mapas/M23.03.394.pdf" TargetMode="External"/><Relationship Id="rId1871" Type="http://schemas.openxmlformats.org/officeDocument/2006/relationships/hyperlink" Target="http://portal.mtc.gob.pe/alerta/Documentos_visor/mapas/M23.03.394.pdf" TargetMode="External"/><Relationship Id="rId2508" Type="http://schemas.openxmlformats.org/officeDocument/2006/relationships/hyperlink" Target="http://portal.mtc.gob.pe/alerta/Documentos_visor/mapas/M23.03.394.pdf" TargetMode="External"/><Relationship Id="rId2715" Type="http://schemas.openxmlformats.org/officeDocument/2006/relationships/hyperlink" Target="http://portal.mtc.gob.pe/alerta/Documentos_visor/mapas/M23.03.394.pdf" TargetMode="External"/><Relationship Id="rId1317" Type="http://schemas.openxmlformats.org/officeDocument/2006/relationships/hyperlink" Target="http://portal.mtc.gob.pe/alerta/Documentos_visor/mapas/M23.03.346.pdf" TargetMode="External"/><Relationship Id="rId1524" Type="http://schemas.openxmlformats.org/officeDocument/2006/relationships/hyperlink" Target="http://portal.mtc.gob.pe/alerta/Documentos_visor/mapas/M23.03.394.pdf" TargetMode="External"/><Relationship Id="rId1731" Type="http://schemas.openxmlformats.org/officeDocument/2006/relationships/hyperlink" Target="http://portal.mtc.gob.pe/alerta/Documentos_visor/mapas/M23.03.394.pdf" TargetMode="External"/><Relationship Id="rId1969" Type="http://schemas.openxmlformats.org/officeDocument/2006/relationships/hyperlink" Target="http://portal.mtc.gob.pe/alerta/Documentos_visor/mapas/M23.03.394.pdf" TargetMode="External"/><Relationship Id="rId23" Type="http://schemas.openxmlformats.org/officeDocument/2006/relationships/hyperlink" Target="http://portal.mtc.gob.pe/alerta/Documentos_visor/mapas/M23.03.56.pdf" TargetMode="External"/><Relationship Id="rId1829" Type="http://schemas.openxmlformats.org/officeDocument/2006/relationships/hyperlink" Target="http://portal.mtc.gob.pe/alerta/Documentos_visor/mapas/M23.03.394.pdf" TargetMode="External"/><Relationship Id="rId2298" Type="http://schemas.openxmlformats.org/officeDocument/2006/relationships/hyperlink" Target="http://portal.mtc.gob.pe/alerta/Documentos_visor/mapas/M23.03.394.pdf" TargetMode="External"/><Relationship Id="rId172" Type="http://schemas.openxmlformats.org/officeDocument/2006/relationships/hyperlink" Target="http://portal.mtc.gob.pe/alerta/Documentos_visor/mapas/M23.03.331.pdf" TargetMode="External"/><Relationship Id="rId477" Type="http://schemas.openxmlformats.org/officeDocument/2006/relationships/hyperlink" Target="http://portal.mtc.gob.pe/alerta/Documentos_visor/mapas/M23.03.346.pdf" TargetMode="External"/><Relationship Id="rId684" Type="http://schemas.openxmlformats.org/officeDocument/2006/relationships/hyperlink" Target="http://portal.mtc.gob.pe/alerta/Documentos_visor/mapas/M23.03.346.pdf" TargetMode="External"/><Relationship Id="rId2060" Type="http://schemas.openxmlformats.org/officeDocument/2006/relationships/hyperlink" Target="http://portal.mtc.gob.pe/alerta/Documentos_visor/mapas/M23.03.394.pdf" TargetMode="External"/><Relationship Id="rId2158" Type="http://schemas.openxmlformats.org/officeDocument/2006/relationships/hyperlink" Target="http://portal.mtc.gob.pe/alerta/Documentos_visor/mapas/M23.03.394.pdf" TargetMode="External"/><Relationship Id="rId2365" Type="http://schemas.openxmlformats.org/officeDocument/2006/relationships/hyperlink" Target="http://portal.mtc.gob.pe/alerta/Documentos_visor/mapas/M23.03.394.pdf" TargetMode="External"/><Relationship Id="rId337" Type="http://schemas.openxmlformats.org/officeDocument/2006/relationships/hyperlink" Target="http://portal.mtc.gob.pe/alerta/Documentos_visor/mapas/M23.03.346.pdf" TargetMode="External"/><Relationship Id="rId891" Type="http://schemas.openxmlformats.org/officeDocument/2006/relationships/hyperlink" Target="http://portal.mtc.gob.pe/alerta/Documentos_visor/mapas/M23.03.346.pdf" TargetMode="External"/><Relationship Id="rId989" Type="http://schemas.openxmlformats.org/officeDocument/2006/relationships/hyperlink" Target="http://portal.mtc.gob.pe/alerta/Documentos_visor/mapas/M23.03.346.pdf" TargetMode="External"/><Relationship Id="rId2018" Type="http://schemas.openxmlformats.org/officeDocument/2006/relationships/hyperlink" Target="http://portal.mtc.gob.pe/alerta/Documentos_visor/mapas/M23.03.394.pdf" TargetMode="External"/><Relationship Id="rId2572" Type="http://schemas.openxmlformats.org/officeDocument/2006/relationships/hyperlink" Target="http://portal.mtc.gob.pe/alerta/Documentos_visor/mapas/M23.03.394.pdf" TargetMode="External"/><Relationship Id="rId544" Type="http://schemas.openxmlformats.org/officeDocument/2006/relationships/hyperlink" Target="http://portal.mtc.gob.pe/alerta/Documentos_visor/mapas/M23.03.346.pdf" TargetMode="External"/><Relationship Id="rId751" Type="http://schemas.openxmlformats.org/officeDocument/2006/relationships/hyperlink" Target="http://portal.mtc.gob.pe/alerta/Documentos_visor/mapas/M23.03.346.pdf" TargetMode="External"/><Relationship Id="rId849" Type="http://schemas.openxmlformats.org/officeDocument/2006/relationships/hyperlink" Target="http://portal.mtc.gob.pe/alerta/Documentos_visor/mapas/M23.03.346.pdf" TargetMode="External"/><Relationship Id="rId1174" Type="http://schemas.openxmlformats.org/officeDocument/2006/relationships/hyperlink" Target="http://portal.mtc.gob.pe/alerta/Documentos_visor/mapas/M23.03.346.pdf" TargetMode="External"/><Relationship Id="rId1381" Type="http://schemas.openxmlformats.org/officeDocument/2006/relationships/hyperlink" Target="http://portal.mtc.gob.pe/alerta/Documentos_visor/mapas/M23.03.346.pdf" TargetMode="External"/><Relationship Id="rId1479" Type="http://schemas.openxmlformats.org/officeDocument/2006/relationships/hyperlink" Target="http://portal.mtc.gob.pe/alerta/Documentos_visor/fotos/M23.03.375.pdf" TargetMode="External"/><Relationship Id="rId1686" Type="http://schemas.openxmlformats.org/officeDocument/2006/relationships/hyperlink" Target="http://portal.mtc.gob.pe/alerta/Documentos_visor/mapas/M23.03.394.pdf" TargetMode="External"/><Relationship Id="rId2225" Type="http://schemas.openxmlformats.org/officeDocument/2006/relationships/hyperlink" Target="http://portal.mtc.gob.pe/alerta/Documentos_visor/mapas/M23.03.394.pdf" TargetMode="External"/><Relationship Id="rId2432" Type="http://schemas.openxmlformats.org/officeDocument/2006/relationships/hyperlink" Target="http://portal.mtc.gob.pe/alerta/Documentos_visor/mapas/M23.03.394.pdf" TargetMode="External"/><Relationship Id="rId404" Type="http://schemas.openxmlformats.org/officeDocument/2006/relationships/hyperlink" Target="http://portal.mtc.gob.pe/alerta/Documentos_visor/mapas/M23.03.346.pdf" TargetMode="External"/><Relationship Id="rId611" Type="http://schemas.openxmlformats.org/officeDocument/2006/relationships/hyperlink" Target="http://portal.mtc.gob.pe/alerta/Documentos_visor/mapas/M23.03.346.pdf" TargetMode="External"/><Relationship Id="rId1034" Type="http://schemas.openxmlformats.org/officeDocument/2006/relationships/hyperlink" Target="http://portal.mtc.gob.pe/alerta/Documentos_visor/mapas/M23.03.346.pdf" TargetMode="External"/><Relationship Id="rId1241" Type="http://schemas.openxmlformats.org/officeDocument/2006/relationships/hyperlink" Target="http://portal.mtc.gob.pe/alerta/Documentos_visor/mapas/M23.03.346.pdf" TargetMode="External"/><Relationship Id="rId1339" Type="http://schemas.openxmlformats.org/officeDocument/2006/relationships/hyperlink" Target="http://portal.mtc.gob.pe/alerta/Documentos_visor/mapas/M23.03.346.pdf" TargetMode="External"/><Relationship Id="rId1893" Type="http://schemas.openxmlformats.org/officeDocument/2006/relationships/hyperlink" Target="http://portal.mtc.gob.pe/alerta/Documentos_visor/mapas/M23.03.394.pdf" TargetMode="External"/><Relationship Id="rId2737" Type="http://schemas.openxmlformats.org/officeDocument/2006/relationships/hyperlink" Target="http://portal.mtc.gob.pe/alerta/Documentos_visor/mapas/M23.03.394.pdf" TargetMode="External"/><Relationship Id="rId709" Type="http://schemas.openxmlformats.org/officeDocument/2006/relationships/hyperlink" Target="http://portal.mtc.gob.pe/alerta/Documentos_visor/mapas/M23.03.346.pdf" TargetMode="External"/><Relationship Id="rId916" Type="http://schemas.openxmlformats.org/officeDocument/2006/relationships/hyperlink" Target="http://portal.mtc.gob.pe/alerta/Documentos_visor/mapas/M23.03.346.pdf" TargetMode="External"/><Relationship Id="rId1101" Type="http://schemas.openxmlformats.org/officeDocument/2006/relationships/hyperlink" Target="http://portal.mtc.gob.pe/alerta/Documentos_visor/mapas/M23.03.346.pdf" TargetMode="External"/><Relationship Id="rId1546" Type="http://schemas.openxmlformats.org/officeDocument/2006/relationships/hyperlink" Target="http://portal.mtc.gob.pe/alerta/Documentos_visor/mapas/M23.03.394.pdf" TargetMode="External"/><Relationship Id="rId1753" Type="http://schemas.openxmlformats.org/officeDocument/2006/relationships/hyperlink" Target="http://portal.mtc.gob.pe/alerta/Documentos_visor/mapas/M23.03.394.pdf" TargetMode="External"/><Relationship Id="rId1960" Type="http://schemas.openxmlformats.org/officeDocument/2006/relationships/hyperlink" Target="http://portal.mtc.gob.pe/alerta/Documentos_visor/mapas/M23.03.394.pdf" TargetMode="External"/><Relationship Id="rId45" Type="http://schemas.openxmlformats.org/officeDocument/2006/relationships/hyperlink" Target="http://portal.mtc.gob.pe/alerta/Documentos_visor/mapas/M23.03.282.pdf" TargetMode="External"/><Relationship Id="rId1406" Type="http://schemas.openxmlformats.org/officeDocument/2006/relationships/hyperlink" Target="http://portal.mtc.gob.pe/alerta/Documentos_visor/mapas/M23.03.346.pdf" TargetMode="External"/><Relationship Id="rId1613" Type="http://schemas.openxmlformats.org/officeDocument/2006/relationships/hyperlink" Target="http://portal.mtc.gob.pe/alerta/Documentos_visor/mapas/M23.03.394.pdf" TargetMode="External"/><Relationship Id="rId1820" Type="http://schemas.openxmlformats.org/officeDocument/2006/relationships/hyperlink" Target="http://portal.mtc.gob.pe/alerta/Documentos_visor/mapas/M23.03.394.pdf" TargetMode="External"/><Relationship Id="rId194" Type="http://schemas.openxmlformats.org/officeDocument/2006/relationships/hyperlink" Target="http://portal.mtc.gob.pe/alerta/Documentos_visor/mapas/M23.03.346.pdf" TargetMode="External"/><Relationship Id="rId1918" Type="http://schemas.openxmlformats.org/officeDocument/2006/relationships/hyperlink" Target="http://portal.mtc.gob.pe/alerta/Documentos_visor/mapas/M23.03.394.pdf" TargetMode="External"/><Relationship Id="rId2082" Type="http://schemas.openxmlformats.org/officeDocument/2006/relationships/hyperlink" Target="http://portal.mtc.gob.pe/alerta/Documentos_visor/mapas/M23.03.394.pdf" TargetMode="External"/><Relationship Id="rId261" Type="http://schemas.openxmlformats.org/officeDocument/2006/relationships/hyperlink" Target="http://portal.mtc.gob.pe/alerta/Documentos_visor/mapas/M23.03.346.pdf" TargetMode="External"/><Relationship Id="rId499" Type="http://schemas.openxmlformats.org/officeDocument/2006/relationships/hyperlink" Target="http://portal.mtc.gob.pe/alerta/Documentos_visor/mapas/M23.03.346.pdf" TargetMode="External"/><Relationship Id="rId2387" Type="http://schemas.openxmlformats.org/officeDocument/2006/relationships/hyperlink" Target="http://portal.mtc.gob.pe/alerta/Documentos_visor/mapas/M23.03.394.pdf" TargetMode="External"/><Relationship Id="rId2594" Type="http://schemas.openxmlformats.org/officeDocument/2006/relationships/hyperlink" Target="http://portal.mtc.gob.pe/alerta/Documentos_visor/mapas/M23.03.394.pdf" TargetMode="External"/><Relationship Id="rId359" Type="http://schemas.openxmlformats.org/officeDocument/2006/relationships/hyperlink" Target="http://portal.mtc.gob.pe/alerta/Documentos_visor/mapas/M23.03.346.pdf" TargetMode="External"/><Relationship Id="rId566" Type="http://schemas.openxmlformats.org/officeDocument/2006/relationships/hyperlink" Target="http://portal.mtc.gob.pe/alerta/Documentos_visor/mapas/M23.03.346.pdf" TargetMode="External"/><Relationship Id="rId773" Type="http://schemas.openxmlformats.org/officeDocument/2006/relationships/hyperlink" Target="http://portal.mtc.gob.pe/alerta/Documentos_visor/mapas/M23.03.346.pdf" TargetMode="External"/><Relationship Id="rId1196" Type="http://schemas.openxmlformats.org/officeDocument/2006/relationships/hyperlink" Target="http://portal.mtc.gob.pe/alerta/Documentos_visor/mapas/M23.03.346.pdf" TargetMode="External"/><Relationship Id="rId2247" Type="http://schemas.openxmlformats.org/officeDocument/2006/relationships/hyperlink" Target="http://portal.mtc.gob.pe/alerta/Documentos_visor/mapas/M23.03.394.pdf" TargetMode="External"/><Relationship Id="rId2454" Type="http://schemas.openxmlformats.org/officeDocument/2006/relationships/hyperlink" Target="http://portal.mtc.gob.pe/alerta/Documentos_visor/mapas/M23.03.394.pdf" TargetMode="External"/><Relationship Id="rId121" Type="http://schemas.openxmlformats.org/officeDocument/2006/relationships/hyperlink" Target="http://portal.mtc.gob.pe/alerta/Documentos_visor/mapas/M23.03.139.pdf" TargetMode="External"/><Relationship Id="rId219" Type="http://schemas.openxmlformats.org/officeDocument/2006/relationships/hyperlink" Target="http://portal.mtc.gob.pe/alerta/Documentos_visor/mapas/M23.03.346.pdf" TargetMode="External"/><Relationship Id="rId426" Type="http://schemas.openxmlformats.org/officeDocument/2006/relationships/hyperlink" Target="http://portal.mtc.gob.pe/alerta/Documentos_visor/mapas/M23.03.346.pdf" TargetMode="External"/><Relationship Id="rId633" Type="http://schemas.openxmlformats.org/officeDocument/2006/relationships/hyperlink" Target="http://portal.mtc.gob.pe/alerta/Documentos_visor/mapas/M23.03.346.pdf" TargetMode="External"/><Relationship Id="rId980" Type="http://schemas.openxmlformats.org/officeDocument/2006/relationships/hyperlink" Target="http://portal.mtc.gob.pe/alerta/Documentos_visor/mapas/M23.03.346.pdf" TargetMode="External"/><Relationship Id="rId1056" Type="http://schemas.openxmlformats.org/officeDocument/2006/relationships/hyperlink" Target="http://portal.mtc.gob.pe/alerta/Documentos_visor/mapas/M23.03.346.pdf" TargetMode="External"/><Relationship Id="rId1263" Type="http://schemas.openxmlformats.org/officeDocument/2006/relationships/hyperlink" Target="http://portal.mtc.gob.pe/alerta/Documentos_visor/mapas/M23.03.346.pdf" TargetMode="External"/><Relationship Id="rId2107" Type="http://schemas.openxmlformats.org/officeDocument/2006/relationships/hyperlink" Target="http://portal.mtc.gob.pe/alerta/Documentos_visor/mapas/M23.03.394.pdf" TargetMode="External"/><Relationship Id="rId2314" Type="http://schemas.openxmlformats.org/officeDocument/2006/relationships/hyperlink" Target="http://portal.mtc.gob.pe/alerta/Documentos_visor/mapas/M23.03.394.pdf" TargetMode="External"/><Relationship Id="rId2661" Type="http://schemas.openxmlformats.org/officeDocument/2006/relationships/hyperlink" Target="http://portal.mtc.gob.pe/alerta/Documentos_visor/mapas/M23.03.394.pdf" TargetMode="External"/><Relationship Id="rId2759" Type="http://schemas.openxmlformats.org/officeDocument/2006/relationships/hyperlink" Target="http://portal.mtc.gob.pe/alerta/Documentos_visor/mapas/M23.03.394.pdf" TargetMode="External"/><Relationship Id="rId840" Type="http://schemas.openxmlformats.org/officeDocument/2006/relationships/hyperlink" Target="http://portal.mtc.gob.pe/alerta/Documentos_visor/mapas/M23.03.346.pdf" TargetMode="External"/><Relationship Id="rId938" Type="http://schemas.openxmlformats.org/officeDocument/2006/relationships/hyperlink" Target="http://portal.mtc.gob.pe/alerta/Documentos_visor/mapas/M23.03.346.pdf" TargetMode="External"/><Relationship Id="rId1470" Type="http://schemas.openxmlformats.org/officeDocument/2006/relationships/hyperlink" Target="http://portal.mtc.gob.pe/alerta/Documentos_visor/mapas/M23.03.369.pdf" TargetMode="External"/><Relationship Id="rId1568" Type="http://schemas.openxmlformats.org/officeDocument/2006/relationships/hyperlink" Target="http://portal.mtc.gob.pe/alerta/Documentos_visor/mapas/M23.03.394.pdf" TargetMode="External"/><Relationship Id="rId1775" Type="http://schemas.openxmlformats.org/officeDocument/2006/relationships/hyperlink" Target="http://portal.mtc.gob.pe/alerta/Documentos_visor/mapas/M23.03.394.pdf" TargetMode="External"/><Relationship Id="rId2521" Type="http://schemas.openxmlformats.org/officeDocument/2006/relationships/hyperlink" Target="http://portal.mtc.gob.pe/alerta/Documentos_visor/mapas/M23.03.394.pdf" TargetMode="External"/><Relationship Id="rId2619" Type="http://schemas.openxmlformats.org/officeDocument/2006/relationships/hyperlink" Target="http://portal.mtc.gob.pe/alerta/Documentos_visor/mapas/M23.03.394.pdf" TargetMode="External"/><Relationship Id="rId67" Type="http://schemas.openxmlformats.org/officeDocument/2006/relationships/hyperlink" Target="http://portal.mtc.gob.pe/alerta/Documentos_visor/fotos/M23.03.261.pdf" TargetMode="External"/><Relationship Id="rId700" Type="http://schemas.openxmlformats.org/officeDocument/2006/relationships/hyperlink" Target="http://portal.mtc.gob.pe/alerta/Documentos_visor/mapas/M23.03.346.pdf" TargetMode="External"/><Relationship Id="rId1123" Type="http://schemas.openxmlformats.org/officeDocument/2006/relationships/hyperlink" Target="http://portal.mtc.gob.pe/alerta/Documentos_visor/mapas/M23.03.346.pdf" TargetMode="External"/><Relationship Id="rId1330" Type="http://schemas.openxmlformats.org/officeDocument/2006/relationships/hyperlink" Target="http://portal.mtc.gob.pe/alerta/Documentos_visor/mapas/M23.03.346.pdf" TargetMode="External"/><Relationship Id="rId1428" Type="http://schemas.openxmlformats.org/officeDocument/2006/relationships/hyperlink" Target="http://portal.mtc.gob.pe/alerta/Documentos_visor/mapas/M23.03.346.pdf" TargetMode="External"/><Relationship Id="rId1635" Type="http://schemas.openxmlformats.org/officeDocument/2006/relationships/hyperlink" Target="http://portal.mtc.gob.pe/alerta/Documentos_visor/mapas/M23.03.394.pdf" TargetMode="External"/><Relationship Id="rId1982" Type="http://schemas.openxmlformats.org/officeDocument/2006/relationships/hyperlink" Target="http://portal.mtc.gob.pe/alerta/Documentos_visor/mapas/M23.03.394.pdf" TargetMode="External"/><Relationship Id="rId1842" Type="http://schemas.openxmlformats.org/officeDocument/2006/relationships/hyperlink" Target="http://portal.mtc.gob.pe/alerta/Documentos_visor/mapas/M23.03.394.pdf" TargetMode="External"/><Relationship Id="rId1702" Type="http://schemas.openxmlformats.org/officeDocument/2006/relationships/hyperlink" Target="http://portal.mtc.gob.pe/alerta/Documentos_visor/mapas/M23.03.394.pdf" TargetMode="External"/><Relationship Id="rId283" Type="http://schemas.openxmlformats.org/officeDocument/2006/relationships/hyperlink" Target="http://portal.mtc.gob.pe/alerta/Documentos_visor/mapas/M23.03.346.pdf" TargetMode="External"/><Relationship Id="rId490" Type="http://schemas.openxmlformats.org/officeDocument/2006/relationships/hyperlink" Target="http://portal.mtc.gob.pe/alerta/Documentos_visor/mapas/M23.03.346.pdf" TargetMode="External"/><Relationship Id="rId2171" Type="http://schemas.openxmlformats.org/officeDocument/2006/relationships/hyperlink" Target="http://portal.mtc.gob.pe/alerta/Documentos_visor/mapas/M23.03.394.pdf" TargetMode="External"/><Relationship Id="rId143" Type="http://schemas.openxmlformats.org/officeDocument/2006/relationships/hyperlink" Target="http://portal.mtc.gob.pe/alerta/Documentos_visor/mapas/M23.02.147.pdf" TargetMode="External"/><Relationship Id="rId350" Type="http://schemas.openxmlformats.org/officeDocument/2006/relationships/hyperlink" Target="http://portal.mtc.gob.pe/alerta/Documentos_visor/mapas/M23.03.346.pdf" TargetMode="External"/><Relationship Id="rId588" Type="http://schemas.openxmlformats.org/officeDocument/2006/relationships/hyperlink" Target="http://portal.mtc.gob.pe/alerta/Documentos_visor/mapas/M23.03.346.pdf" TargetMode="External"/><Relationship Id="rId795" Type="http://schemas.openxmlformats.org/officeDocument/2006/relationships/hyperlink" Target="http://portal.mtc.gob.pe/alerta/Documentos_visor/mapas/M23.03.346.pdf" TargetMode="External"/><Relationship Id="rId2031" Type="http://schemas.openxmlformats.org/officeDocument/2006/relationships/hyperlink" Target="http://portal.mtc.gob.pe/alerta/Documentos_visor/mapas/M23.03.394.pdf" TargetMode="External"/><Relationship Id="rId2269" Type="http://schemas.openxmlformats.org/officeDocument/2006/relationships/hyperlink" Target="http://portal.mtc.gob.pe/alerta/Documentos_visor/mapas/M23.03.394.pdf" TargetMode="External"/><Relationship Id="rId2476" Type="http://schemas.openxmlformats.org/officeDocument/2006/relationships/hyperlink" Target="http://portal.mtc.gob.pe/alerta/Documentos_visor/mapas/M23.03.394.pdf" TargetMode="External"/><Relationship Id="rId2683" Type="http://schemas.openxmlformats.org/officeDocument/2006/relationships/hyperlink" Target="http://portal.mtc.gob.pe/alerta/Documentos_visor/mapas/M23.03.394.pdf" TargetMode="External"/><Relationship Id="rId9" Type="http://schemas.openxmlformats.org/officeDocument/2006/relationships/hyperlink" Target="http://portal.mtc.gob.pe/alerta/Documentos_visor/mapas/M23.01.275.pdf" TargetMode="External"/><Relationship Id="rId210" Type="http://schemas.openxmlformats.org/officeDocument/2006/relationships/hyperlink" Target="http://portal.mtc.gob.pe/alerta/Documentos_visor/mapas/M23.03.346.pdf" TargetMode="External"/><Relationship Id="rId448" Type="http://schemas.openxmlformats.org/officeDocument/2006/relationships/hyperlink" Target="http://portal.mtc.gob.pe/alerta/Documentos_visor/mapas/M23.03.346.pdf" TargetMode="External"/><Relationship Id="rId655" Type="http://schemas.openxmlformats.org/officeDocument/2006/relationships/hyperlink" Target="http://portal.mtc.gob.pe/alerta/Documentos_visor/mapas/M23.03.346.pdf" TargetMode="External"/><Relationship Id="rId862" Type="http://schemas.openxmlformats.org/officeDocument/2006/relationships/hyperlink" Target="http://portal.mtc.gob.pe/alerta/Documentos_visor/mapas/M23.03.346.pdf" TargetMode="External"/><Relationship Id="rId1078" Type="http://schemas.openxmlformats.org/officeDocument/2006/relationships/hyperlink" Target="http://portal.mtc.gob.pe/alerta/Documentos_visor/mapas/M23.03.346.pdf" TargetMode="External"/><Relationship Id="rId1285" Type="http://schemas.openxmlformats.org/officeDocument/2006/relationships/hyperlink" Target="http://portal.mtc.gob.pe/alerta/Documentos_visor/mapas/M23.03.346.pdf" TargetMode="External"/><Relationship Id="rId1492" Type="http://schemas.openxmlformats.org/officeDocument/2006/relationships/hyperlink" Target="http://portal.mtc.gob.pe/alerta/Documentos_visor/fotos/M23.03.113.pdf" TargetMode="External"/><Relationship Id="rId2129" Type="http://schemas.openxmlformats.org/officeDocument/2006/relationships/hyperlink" Target="http://portal.mtc.gob.pe/alerta/Documentos_visor/mapas/M23.03.394.pdf" TargetMode="External"/><Relationship Id="rId2336" Type="http://schemas.openxmlformats.org/officeDocument/2006/relationships/hyperlink" Target="http://portal.mtc.gob.pe/alerta/Documentos_visor/mapas/M23.03.394.pdf" TargetMode="External"/><Relationship Id="rId2543" Type="http://schemas.openxmlformats.org/officeDocument/2006/relationships/hyperlink" Target="http://portal.mtc.gob.pe/alerta/Documentos_visor/mapas/M23.03.394.pdf" TargetMode="External"/><Relationship Id="rId2750" Type="http://schemas.openxmlformats.org/officeDocument/2006/relationships/hyperlink" Target="http://portal.mtc.gob.pe/alerta/Documentos_visor/mapas/M23.03.394.pdf" TargetMode="External"/><Relationship Id="rId308" Type="http://schemas.openxmlformats.org/officeDocument/2006/relationships/hyperlink" Target="http://portal.mtc.gob.pe/alerta/Documentos_visor/mapas/M23.03.346.pdf" TargetMode="External"/><Relationship Id="rId515" Type="http://schemas.openxmlformats.org/officeDocument/2006/relationships/hyperlink" Target="http://portal.mtc.gob.pe/alerta/Documentos_visor/mapas/M23.03.346.pdf" TargetMode="External"/><Relationship Id="rId722" Type="http://schemas.openxmlformats.org/officeDocument/2006/relationships/hyperlink" Target="http://portal.mtc.gob.pe/alerta/Documentos_visor/mapas/M23.03.346.pdf" TargetMode="External"/><Relationship Id="rId1145" Type="http://schemas.openxmlformats.org/officeDocument/2006/relationships/hyperlink" Target="http://portal.mtc.gob.pe/alerta/Documentos_visor/mapas/M23.03.346.pdf" TargetMode="External"/><Relationship Id="rId1352" Type="http://schemas.openxmlformats.org/officeDocument/2006/relationships/hyperlink" Target="http://portal.mtc.gob.pe/alerta/Documentos_visor/mapas/M23.03.346.pdf" TargetMode="External"/><Relationship Id="rId1797" Type="http://schemas.openxmlformats.org/officeDocument/2006/relationships/hyperlink" Target="http://portal.mtc.gob.pe/alerta/Documentos_visor/mapas/M23.03.394.pdf" TargetMode="External"/><Relationship Id="rId2403" Type="http://schemas.openxmlformats.org/officeDocument/2006/relationships/hyperlink" Target="http://portal.mtc.gob.pe/alerta/Documentos_visor/mapas/M23.03.394.pdf" TargetMode="External"/><Relationship Id="rId89" Type="http://schemas.openxmlformats.org/officeDocument/2006/relationships/hyperlink" Target="http://portal.mtc.gob.pe/alerta/Documentos_visor/mapas/M23.03.236.pdf" TargetMode="External"/><Relationship Id="rId1005" Type="http://schemas.openxmlformats.org/officeDocument/2006/relationships/hyperlink" Target="http://portal.mtc.gob.pe/alerta/Documentos_visor/mapas/M23.03.346.pdf" TargetMode="External"/><Relationship Id="rId1212" Type="http://schemas.openxmlformats.org/officeDocument/2006/relationships/hyperlink" Target="http://portal.mtc.gob.pe/alerta/Documentos_visor/mapas/M23.03.346.pdf" TargetMode="External"/><Relationship Id="rId1657" Type="http://schemas.openxmlformats.org/officeDocument/2006/relationships/hyperlink" Target="http://portal.mtc.gob.pe/alerta/Documentos_visor/mapas/M23.03.394.pdf" TargetMode="External"/><Relationship Id="rId1864" Type="http://schemas.openxmlformats.org/officeDocument/2006/relationships/hyperlink" Target="http://portal.mtc.gob.pe/alerta/Documentos_visor/mapas/M23.03.394.pdf" TargetMode="External"/><Relationship Id="rId2610" Type="http://schemas.openxmlformats.org/officeDocument/2006/relationships/hyperlink" Target="http://portal.mtc.gob.pe/alerta/Documentos_visor/mapas/M23.03.394.pdf" TargetMode="External"/><Relationship Id="rId2708" Type="http://schemas.openxmlformats.org/officeDocument/2006/relationships/hyperlink" Target="http://portal.mtc.gob.pe/alerta/Documentos_visor/mapas/M23.03.394.pdf" TargetMode="External"/><Relationship Id="rId1517" Type="http://schemas.openxmlformats.org/officeDocument/2006/relationships/hyperlink" Target="http://portal.mtc.gob.pe/alerta/Documentos_visor/mapas/M23.03.394.pdf" TargetMode="External"/><Relationship Id="rId1724" Type="http://schemas.openxmlformats.org/officeDocument/2006/relationships/hyperlink" Target="http://portal.mtc.gob.pe/alerta/Documentos_visor/mapas/M23.03.394.pdf" TargetMode="External"/><Relationship Id="rId16" Type="http://schemas.openxmlformats.org/officeDocument/2006/relationships/hyperlink" Target="http://portal.mtc.gob.pe/alerta/Documentos_visor/mapas/M23.01.279.pdf" TargetMode="External"/><Relationship Id="rId1931" Type="http://schemas.openxmlformats.org/officeDocument/2006/relationships/hyperlink" Target="http://portal.mtc.gob.pe/alerta/Documentos_visor/mapas/M23.03.394.pdf" TargetMode="External"/><Relationship Id="rId2193" Type="http://schemas.openxmlformats.org/officeDocument/2006/relationships/hyperlink" Target="http://portal.mtc.gob.pe/alerta/Documentos_visor/mapas/M23.03.394.pdf" TargetMode="External"/><Relationship Id="rId2498" Type="http://schemas.openxmlformats.org/officeDocument/2006/relationships/hyperlink" Target="http://portal.mtc.gob.pe/alerta/Documentos_visor/mapas/M23.03.394.pdf" TargetMode="External"/><Relationship Id="rId165" Type="http://schemas.openxmlformats.org/officeDocument/2006/relationships/hyperlink" Target="http://portal.mtc.gob.pe/alerta/Documentos_visor/mapas/M23.03.321.pdf" TargetMode="External"/><Relationship Id="rId372" Type="http://schemas.openxmlformats.org/officeDocument/2006/relationships/hyperlink" Target="http://portal.mtc.gob.pe/alerta/Documentos_visor/mapas/M23.03.346.pdf" TargetMode="External"/><Relationship Id="rId677" Type="http://schemas.openxmlformats.org/officeDocument/2006/relationships/hyperlink" Target="http://portal.mtc.gob.pe/alerta/Documentos_visor/mapas/M23.03.346.pdf" TargetMode="External"/><Relationship Id="rId2053" Type="http://schemas.openxmlformats.org/officeDocument/2006/relationships/hyperlink" Target="http://portal.mtc.gob.pe/alerta/Documentos_visor/mapas/M23.03.394.pdf" TargetMode="External"/><Relationship Id="rId2260" Type="http://schemas.openxmlformats.org/officeDocument/2006/relationships/hyperlink" Target="http://portal.mtc.gob.pe/alerta/Documentos_visor/mapas/M23.03.394.pdf" TargetMode="External"/><Relationship Id="rId2358" Type="http://schemas.openxmlformats.org/officeDocument/2006/relationships/hyperlink" Target="http://portal.mtc.gob.pe/alerta/Documentos_visor/mapas/M23.03.394.pdf" TargetMode="External"/><Relationship Id="rId232" Type="http://schemas.openxmlformats.org/officeDocument/2006/relationships/hyperlink" Target="http://portal.mtc.gob.pe/alerta/Documentos_visor/mapas/M23.03.346.pdf" TargetMode="External"/><Relationship Id="rId884" Type="http://schemas.openxmlformats.org/officeDocument/2006/relationships/hyperlink" Target="http://portal.mtc.gob.pe/alerta/Documentos_visor/mapas/M23.03.346.pdf" TargetMode="External"/><Relationship Id="rId2120" Type="http://schemas.openxmlformats.org/officeDocument/2006/relationships/hyperlink" Target="http://portal.mtc.gob.pe/alerta/Documentos_visor/mapas/M23.03.394.pdf" TargetMode="External"/><Relationship Id="rId2565" Type="http://schemas.openxmlformats.org/officeDocument/2006/relationships/hyperlink" Target="http://portal.mtc.gob.pe/alerta/Documentos_visor/mapas/M23.03.394.pdf" TargetMode="External"/><Relationship Id="rId2772" Type="http://schemas.openxmlformats.org/officeDocument/2006/relationships/hyperlink" Target="http://portal.mtc.gob.pe/alerta/Documentos_visor/mapas/M23.03.395.pdf" TargetMode="External"/><Relationship Id="rId537" Type="http://schemas.openxmlformats.org/officeDocument/2006/relationships/hyperlink" Target="http://portal.mtc.gob.pe/alerta/Documentos_visor/mapas/M23.03.346.pdf" TargetMode="External"/><Relationship Id="rId744" Type="http://schemas.openxmlformats.org/officeDocument/2006/relationships/hyperlink" Target="http://portal.mtc.gob.pe/alerta/Documentos_visor/mapas/M23.03.346.pdf" TargetMode="External"/><Relationship Id="rId951" Type="http://schemas.openxmlformats.org/officeDocument/2006/relationships/hyperlink" Target="http://portal.mtc.gob.pe/alerta/Documentos_visor/mapas/M23.03.346.pdf" TargetMode="External"/><Relationship Id="rId1167" Type="http://schemas.openxmlformats.org/officeDocument/2006/relationships/hyperlink" Target="http://portal.mtc.gob.pe/alerta/Documentos_visor/mapas/M23.03.346.pdf" TargetMode="External"/><Relationship Id="rId1374" Type="http://schemas.openxmlformats.org/officeDocument/2006/relationships/hyperlink" Target="http://portal.mtc.gob.pe/alerta/Documentos_visor/mapas/M23.03.346.pdf" TargetMode="External"/><Relationship Id="rId1581" Type="http://schemas.openxmlformats.org/officeDocument/2006/relationships/hyperlink" Target="http://portal.mtc.gob.pe/alerta/Documentos_visor/mapas/M23.03.394.pdf" TargetMode="External"/><Relationship Id="rId1679" Type="http://schemas.openxmlformats.org/officeDocument/2006/relationships/hyperlink" Target="http://portal.mtc.gob.pe/alerta/Documentos_visor/mapas/M23.03.394.pdf" TargetMode="External"/><Relationship Id="rId2218" Type="http://schemas.openxmlformats.org/officeDocument/2006/relationships/hyperlink" Target="http://portal.mtc.gob.pe/alerta/Documentos_visor/mapas/M23.03.394.pdf" TargetMode="External"/><Relationship Id="rId2425" Type="http://schemas.openxmlformats.org/officeDocument/2006/relationships/hyperlink" Target="http://portal.mtc.gob.pe/alerta/Documentos_visor/mapas/M23.03.394.pdf" TargetMode="External"/><Relationship Id="rId2632" Type="http://schemas.openxmlformats.org/officeDocument/2006/relationships/hyperlink" Target="http://portal.mtc.gob.pe/alerta/Documentos_visor/mapas/M23.03.394.pdf" TargetMode="External"/><Relationship Id="rId80" Type="http://schemas.openxmlformats.org/officeDocument/2006/relationships/hyperlink" Target="http://portal.mtc.gob.pe/alerta/Documentos_visor/fotos/M23.03.252.pdf" TargetMode="External"/><Relationship Id="rId604" Type="http://schemas.openxmlformats.org/officeDocument/2006/relationships/hyperlink" Target="http://portal.mtc.gob.pe/alerta/Documentos_visor/mapas/M23.03.346.pdf" TargetMode="External"/><Relationship Id="rId811" Type="http://schemas.openxmlformats.org/officeDocument/2006/relationships/hyperlink" Target="http://portal.mtc.gob.pe/alerta/Documentos_visor/mapas/M23.03.346.pdf" TargetMode="External"/><Relationship Id="rId1027" Type="http://schemas.openxmlformats.org/officeDocument/2006/relationships/hyperlink" Target="http://portal.mtc.gob.pe/alerta/Documentos_visor/mapas/M23.03.346.pdf" TargetMode="External"/><Relationship Id="rId1234" Type="http://schemas.openxmlformats.org/officeDocument/2006/relationships/hyperlink" Target="http://portal.mtc.gob.pe/alerta/Documentos_visor/mapas/M23.03.346.pdf" TargetMode="External"/><Relationship Id="rId1441" Type="http://schemas.openxmlformats.org/officeDocument/2006/relationships/hyperlink" Target="http://portal.mtc.gob.pe/alerta/Documentos_visor/mapas/M23.03.346.pdf" TargetMode="External"/><Relationship Id="rId1886" Type="http://schemas.openxmlformats.org/officeDocument/2006/relationships/hyperlink" Target="http://portal.mtc.gob.pe/alerta/Documentos_visor/mapas/M23.03.394.pdf" TargetMode="External"/><Relationship Id="rId909" Type="http://schemas.openxmlformats.org/officeDocument/2006/relationships/hyperlink" Target="http://portal.mtc.gob.pe/alerta/Documentos_visor/mapas/M23.03.346.pdf" TargetMode="External"/><Relationship Id="rId1301" Type="http://schemas.openxmlformats.org/officeDocument/2006/relationships/hyperlink" Target="http://portal.mtc.gob.pe/alerta/Documentos_visor/mapas/M23.03.346.pdf" TargetMode="External"/><Relationship Id="rId1539" Type="http://schemas.openxmlformats.org/officeDocument/2006/relationships/hyperlink" Target="http://portal.mtc.gob.pe/alerta/Documentos_visor/mapas/M23.03.394.pdf" TargetMode="External"/><Relationship Id="rId1746" Type="http://schemas.openxmlformats.org/officeDocument/2006/relationships/hyperlink" Target="http://portal.mtc.gob.pe/alerta/Documentos_visor/mapas/M23.03.394.pdf" TargetMode="External"/><Relationship Id="rId1953" Type="http://schemas.openxmlformats.org/officeDocument/2006/relationships/hyperlink" Target="http://portal.mtc.gob.pe/alerta/Documentos_visor/mapas/M23.03.394.pdf" TargetMode="External"/><Relationship Id="rId38" Type="http://schemas.openxmlformats.org/officeDocument/2006/relationships/hyperlink" Target="http://portal.mtc.gob.pe/alerta/Documentos_visor/fotos/M23.01.274.pdf" TargetMode="External"/><Relationship Id="rId1606" Type="http://schemas.openxmlformats.org/officeDocument/2006/relationships/hyperlink" Target="http://portal.mtc.gob.pe/alerta/Documentos_visor/mapas/M23.03.394.pdf" TargetMode="External"/><Relationship Id="rId1813" Type="http://schemas.openxmlformats.org/officeDocument/2006/relationships/hyperlink" Target="http://portal.mtc.gob.pe/alerta/Documentos_visor/mapas/M23.03.394.pdf" TargetMode="External"/><Relationship Id="rId187" Type="http://schemas.openxmlformats.org/officeDocument/2006/relationships/hyperlink" Target="http://portal.mtc.gob.pe/alerta/Documentos_visor/mapas/M23.03.346.pdf" TargetMode="External"/><Relationship Id="rId394" Type="http://schemas.openxmlformats.org/officeDocument/2006/relationships/hyperlink" Target="http://portal.mtc.gob.pe/alerta/Documentos_visor/mapas/M23.03.346.pdf" TargetMode="External"/><Relationship Id="rId2075" Type="http://schemas.openxmlformats.org/officeDocument/2006/relationships/hyperlink" Target="http://portal.mtc.gob.pe/alerta/Documentos_visor/mapas/M23.03.394.pdf" TargetMode="External"/><Relationship Id="rId2282" Type="http://schemas.openxmlformats.org/officeDocument/2006/relationships/hyperlink" Target="http://portal.mtc.gob.pe/alerta/Documentos_visor/mapas/M23.03.394.pdf" TargetMode="External"/><Relationship Id="rId254" Type="http://schemas.openxmlformats.org/officeDocument/2006/relationships/hyperlink" Target="http://portal.mtc.gob.pe/alerta/Documentos_visor/mapas/M23.03.346.pdf" TargetMode="External"/><Relationship Id="rId699" Type="http://schemas.openxmlformats.org/officeDocument/2006/relationships/hyperlink" Target="http://portal.mtc.gob.pe/alerta/Documentos_visor/mapas/M23.03.346.pdf" TargetMode="External"/><Relationship Id="rId1091" Type="http://schemas.openxmlformats.org/officeDocument/2006/relationships/hyperlink" Target="http://portal.mtc.gob.pe/alerta/Documentos_visor/mapas/M23.03.346.pdf" TargetMode="External"/><Relationship Id="rId2587" Type="http://schemas.openxmlformats.org/officeDocument/2006/relationships/hyperlink" Target="http://portal.mtc.gob.pe/alerta/Documentos_visor/mapas/M23.03.394.pdf" TargetMode="External"/><Relationship Id="rId114" Type="http://schemas.openxmlformats.org/officeDocument/2006/relationships/hyperlink" Target="http://portal.mtc.gob.pe/alerta/Documentos_visor/mapas/M23.03.189.pdf" TargetMode="External"/><Relationship Id="rId461" Type="http://schemas.openxmlformats.org/officeDocument/2006/relationships/hyperlink" Target="http://portal.mtc.gob.pe/alerta/Documentos_visor/mapas/M23.03.346.pdf" TargetMode="External"/><Relationship Id="rId559" Type="http://schemas.openxmlformats.org/officeDocument/2006/relationships/hyperlink" Target="http://portal.mtc.gob.pe/alerta/Documentos_visor/mapas/M23.03.346.pdf" TargetMode="External"/><Relationship Id="rId766" Type="http://schemas.openxmlformats.org/officeDocument/2006/relationships/hyperlink" Target="http://portal.mtc.gob.pe/alerta/Documentos_visor/mapas/M23.03.346.pdf" TargetMode="External"/><Relationship Id="rId1189" Type="http://schemas.openxmlformats.org/officeDocument/2006/relationships/hyperlink" Target="http://portal.mtc.gob.pe/alerta/Documentos_visor/mapas/M23.03.346.pdf" TargetMode="External"/><Relationship Id="rId1396" Type="http://schemas.openxmlformats.org/officeDocument/2006/relationships/hyperlink" Target="http://portal.mtc.gob.pe/alerta/Documentos_visor/mapas/M23.03.346.pdf" TargetMode="External"/><Relationship Id="rId2142" Type="http://schemas.openxmlformats.org/officeDocument/2006/relationships/hyperlink" Target="http://portal.mtc.gob.pe/alerta/Documentos_visor/mapas/M23.03.394.pdf" TargetMode="External"/><Relationship Id="rId2447" Type="http://schemas.openxmlformats.org/officeDocument/2006/relationships/hyperlink" Target="http://portal.mtc.gob.pe/alerta/Documentos_visor/mapas/M23.03.394.pdf" TargetMode="External"/><Relationship Id="rId321" Type="http://schemas.openxmlformats.org/officeDocument/2006/relationships/hyperlink" Target="http://portal.mtc.gob.pe/alerta/Documentos_visor/mapas/M23.03.346.pdf" TargetMode="External"/><Relationship Id="rId419" Type="http://schemas.openxmlformats.org/officeDocument/2006/relationships/hyperlink" Target="http://portal.mtc.gob.pe/alerta/Documentos_visor/mapas/M23.03.346.pdf" TargetMode="External"/><Relationship Id="rId626" Type="http://schemas.openxmlformats.org/officeDocument/2006/relationships/hyperlink" Target="http://portal.mtc.gob.pe/alerta/Documentos_visor/mapas/M23.03.346.pdf" TargetMode="External"/><Relationship Id="rId973" Type="http://schemas.openxmlformats.org/officeDocument/2006/relationships/hyperlink" Target="http://portal.mtc.gob.pe/alerta/Documentos_visor/mapas/M23.03.346.pdf" TargetMode="External"/><Relationship Id="rId1049" Type="http://schemas.openxmlformats.org/officeDocument/2006/relationships/hyperlink" Target="http://portal.mtc.gob.pe/alerta/Documentos_visor/mapas/M23.03.346.pdf" TargetMode="External"/><Relationship Id="rId1256" Type="http://schemas.openxmlformats.org/officeDocument/2006/relationships/hyperlink" Target="http://portal.mtc.gob.pe/alerta/Documentos_visor/mapas/M23.03.346.pdf" TargetMode="External"/><Relationship Id="rId2002" Type="http://schemas.openxmlformats.org/officeDocument/2006/relationships/hyperlink" Target="http://portal.mtc.gob.pe/alerta/Documentos_visor/mapas/M23.03.394.pdf" TargetMode="External"/><Relationship Id="rId2307" Type="http://schemas.openxmlformats.org/officeDocument/2006/relationships/hyperlink" Target="http://portal.mtc.gob.pe/alerta/Documentos_visor/mapas/M23.03.394.pdf" TargetMode="External"/><Relationship Id="rId2654" Type="http://schemas.openxmlformats.org/officeDocument/2006/relationships/hyperlink" Target="http://portal.mtc.gob.pe/alerta/Documentos_visor/mapas/M23.03.394.pdf" TargetMode="External"/><Relationship Id="rId833" Type="http://schemas.openxmlformats.org/officeDocument/2006/relationships/hyperlink" Target="http://portal.mtc.gob.pe/alerta/Documentos_visor/mapas/M23.03.346.pdf" TargetMode="External"/><Relationship Id="rId1116" Type="http://schemas.openxmlformats.org/officeDocument/2006/relationships/hyperlink" Target="http://portal.mtc.gob.pe/alerta/Documentos_visor/mapas/M23.03.346.pdf" TargetMode="External"/><Relationship Id="rId1463" Type="http://schemas.openxmlformats.org/officeDocument/2006/relationships/hyperlink" Target="http://portal.mtc.gob.pe/alerta/Documentos_visor/mapas/M23.03.129.pdf" TargetMode="External"/><Relationship Id="rId1670" Type="http://schemas.openxmlformats.org/officeDocument/2006/relationships/hyperlink" Target="http://portal.mtc.gob.pe/alerta/Documentos_visor/mapas/M23.03.394.pdf" TargetMode="External"/><Relationship Id="rId1768" Type="http://schemas.openxmlformats.org/officeDocument/2006/relationships/hyperlink" Target="http://portal.mtc.gob.pe/alerta/Documentos_visor/mapas/M23.03.394.pdf" TargetMode="External"/><Relationship Id="rId2514" Type="http://schemas.openxmlformats.org/officeDocument/2006/relationships/hyperlink" Target="http://portal.mtc.gob.pe/alerta/Documentos_visor/mapas/M23.03.394.pdf" TargetMode="External"/><Relationship Id="rId2721" Type="http://schemas.openxmlformats.org/officeDocument/2006/relationships/hyperlink" Target="http://portal.mtc.gob.pe/alerta/Documentos_visor/mapas/M23.03.394.pdf" TargetMode="External"/><Relationship Id="rId900" Type="http://schemas.openxmlformats.org/officeDocument/2006/relationships/hyperlink" Target="http://portal.mtc.gob.pe/alerta/Documentos_visor/mapas/M23.03.346.pdf" TargetMode="External"/><Relationship Id="rId1323" Type="http://schemas.openxmlformats.org/officeDocument/2006/relationships/hyperlink" Target="http://portal.mtc.gob.pe/alerta/Documentos_visor/mapas/M23.03.346.pdf" TargetMode="External"/><Relationship Id="rId1530" Type="http://schemas.openxmlformats.org/officeDocument/2006/relationships/hyperlink" Target="http://portal.mtc.gob.pe/alerta/Documentos_visor/mapas/M23.03.394.pdf" TargetMode="External"/><Relationship Id="rId1628" Type="http://schemas.openxmlformats.org/officeDocument/2006/relationships/hyperlink" Target="http://portal.mtc.gob.pe/alerta/Documentos_visor/mapas/M23.03.394.pdf" TargetMode="External"/><Relationship Id="rId1975" Type="http://schemas.openxmlformats.org/officeDocument/2006/relationships/hyperlink" Target="http://portal.mtc.gob.pe/alerta/Documentos_visor/mapas/M23.03.394.pdf" TargetMode="External"/><Relationship Id="rId1835" Type="http://schemas.openxmlformats.org/officeDocument/2006/relationships/hyperlink" Target="http://portal.mtc.gob.pe/alerta/Documentos_visor/mapas/M23.03.394.pdf" TargetMode="External"/><Relationship Id="rId1902" Type="http://schemas.openxmlformats.org/officeDocument/2006/relationships/hyperlink" Target="http://portal.mtc.gob.pe/alerta/Documentos_visor/mapas/M23.03.394.pdf" TargetMode="External"/><Relationship Id="rId2097" Type="http://schemas.openxmlformats.org/officeDocument/2006/relationships/hyperlink" Target="http://portal.mtc.gob.pe/alerta/Documentos_visor/mapas/M23.03.394.pdf" TargetMode="External"/><Relationship Id="rId276" Type="http://schemas.openxmlformats.org/officeDocument/2006/relationships/hyperlink" Target="http://portal.mtc.gob.pe/alerta/Documentos_visor/mapas/M23.03.346.pdf" TargetMode="External"/><Relationship Id="rId483" Type="http://schemas.openxmlformats.org/officeDocument/2006/relationships/hyperlink" Target="http://portal.mtc.gob.pe/alerta/Documentos_visor/mapas/M23.03.346.pdf" TargetMode="External"/><Relationship Id="rId690" Type="http://schemas.openxmlformats.org/officeDocument/2006/relationships/hyperlink" Target="http://portal.mtc.gob.pe/alerta/Documentos_visor/mapas/M23.03.346.pdf" TargetMode="External"/><Relationship Id="rId2164" Type="http://schemas.openxmlformats.org/officeDocument/2006/relationships/hyperlink" Target="http://portal.mtc.gob.pe/alerta/Documentos_visor/mapas/M23.03.394.pdf" TargetMode="External"/><Relationship Id="rId2371" Type="http://schemas.openxmlformats.org/officeDocument/2006/relationships/hyperlink" Target="http://portal.mtc.gob.pe/alerta/Documentos_visor/mapas/M23.03.394.pdf" TargetMode="External"/><Relationship Id="rId136" Type="http://schemas.openxmlformats.org/officeDocument/2006/relationships/hyperlink" Target="http://portal.mtc.gob.pe/alerta/Documentos_visor/mapas/M23.03.30.pdf" TargetMode="External"/><Relationship Id="rId343" Type="http://schemas.openxmlformats.org/officeDocument/2006/relationships/hyperlink" Target="http://portal.mtc.gob.pe/alerta/Documentos_visor/mapas/M23.03.346.pdf" TargetMode="External"/><Relationship Id="rId550" Type="http://schemas.openxmlformats.org/officeDocument/2006/relationships/hyperlink" Target="http://portal.mtc.gob.pe/alerta/Documentos_visor/mapas/M23.03.346.pdf" TargetMode="External"/><Relationship Id="rId788" Type="http://schemas.openxmlformats.org/officeDocument/2006/relationships/hyperlink" Target="http://portal.mtc.gob.pe/alerta/Documentos_visor/mapas/M23.03.346.pdf" TargetMode="External"/><Relationship Id="rId995" Type="http://schemas.openxmlformats.org/officeDocument/2006/relationships/hyperlink" Target="http://portal.mtc.gob.pe/alerta/Documentos_visor/mapas/M23.03.346.pdf" TargetMode="External"/><Relationship Id="rId1180" Type="http://schemas.openxmlformats.org/officeDocument/2006/relationships/hyperlink" Target="http://portal.mtc.gob.pe/alerta/Documentos_visor/mapas/M23.03.346.pdf" TargetMode="External"/><Relationship Id="rId2024" Type="http://schemas.openxmlformats.org/officeDocument/2006/relationships/hyperlink" Target="http://portal.mtc.gob.pe/alerta/Documentos_visor/mapas/M23.03.394.pdf" TargetMode="External"/><Relationship Id="rId2231" Type="http://schemas.openxmlformats.org/officeDocument/2006/relationships/hyperlink" Target="http://portal.mtc.gob.pe/alerta/Documentos_visor/mapas/M23.03.394.pdf" TargetMode="External"/><Relationship Id="rId2469" Type="http://schemas.openxmlformats.org/officeDocument/2006/relationships/hyperlink" Target="http://portal.mtc.gob.pe/alerta/Documentos_visor/mapas/M23.03.394.pdf" TargetMode="External"/><Relationship Id="rId2676" Type="http://schemas.openxmlformats.org/officeDocument/2006/relationships/hyperlink" Target="http://portal.mtc.gob.pe/alerta/Documentos_visor/mapas/M23.03.394.pdf" TargetMode="External"/><Relationship Id="rId203" Type="http://schemas.openxmlformats.org/officeDocument/2006/relationships/hyperlink" Target="http://portal.mtc.gob.pe/alerta/Documentos_visor/mapas/M23.03.346.pdf" TargetMode="External"/><Relationship Id="rId648" Type="http://schemas.openxmlformats.org/officeDocument/2006/relationships/hyperlink" Target="http://portal.mtc.gob.pe/alerta/Documentos_visor/mapas/M23.03.346.pdf" TargetMode="External"/><Relationship Id="rId855" Type="http://schemas.openxmlformats.org/officeDocument/2006/relationships/hyperlink" Target="http://portal.mtc.gob.pe/alerta/Documentos_visor/mapas/M23.03.346.pdf" TargetMode="External"/><Relationship Id="rId1040" Type="http://schemas.openxmlformats.org/officeDocument/2006/relationships/hyperlink" Target="http://portal.mtc.gob.pe/alerta/Documentos_visor/mapas/M23.03.346.pdf" TargetMode="External"/><Relationship Id="rId1278" Type="http://schemas.openxmlformats.org/officeDocument/2006/relationships/hyperlink" Target="http://portal.mtc.gob.pe/alerta/Documentos_visor/mapas/M23.03.346.pdf" TargetMode="External"/><Relationship Id="rId1485" Type="http://schemas.openxmlformats.org/officeDocument/2006/relationships/hyperlink" Target="http://portal.mtc.gob.pe/alerta/Documentos_visor/fotos/M23.03.373.pdf" TargetMode="External"/><Relationship Id="rId1692" Type="http://schemas.openxmlformats.org/officeDocument/2006/relationships/hyperlink" Target="http://portal.mtc.gob.pe/alerta/Documentos_visor/mapas/M23.03.394.pdf" TargetMode="External"/><Relationship Id="rId2329" Type="http://schemas.openxmlformats.org/officeDocument/2006/relationships/hyperlink" Target="http://portal.mtc.gob.pe/alerta/Documentos_visor/mapas/M23.03.394.pdf" TargetMode="External"/><Relationship Id="rId2536" Type="http://schemas.openxmlformats.org/officeDocument/2006/relationships/hyperlink" Target="http://portal.mtc.gob.pe/alerta/Documentos_visor/mapas/M23.03.394.pdf" TargetMode="External"/><Relationship Id="rId2743" Type="http://schemas.openxmlformats.org/officeDocument/2006/relationships/hyperlink" Target="http://portal.mtc.gob.pe/alerta/Documentos_visor/mapas/M23.03.394.pdf" TargetMode="External"/><Relationship Id="rId410" Type="http://schemas.openxmlformats.org/officeDocument/2006/relationships/hyperlink" Target="http://portal.mtc.gob.pe/alerta/Documentos_visor/mapas/M23.03.346.pdf" TargetMode="External"/><Relationship Id="rId508" Type="http://schemas.openxmlformats.org/officeDocument/2006/relationships/hyperlink" Target="http://portal.mtc.gob.pe/alerta/Documentos_visor/mapas/M23.03.346.pdf" TargetMode="External"/><Relationship Id="rId715" Type="http://schemas.openxmlformats.org/officeDocument/2006/relationships/hyperlink" Target="http://portal.mtc.gob.pe/alerta/Documentos_visor/mapas/M23.03.346.pdf" TargetMode="External"/><Relationship Id="rId922" Type="http://schemas.openxmlformats.org/officeDocument/2006/relationships/hyperlink" Target="http://portal.mtc.gob.pe/alerta/Documentos_visor/mapas/M23.03.346.pdf" TargetMode="External"/><Relationship Id="rId1138" Type="http://schemas.openxmlformats.org/officeDocument/2006/relationships/hyperlink" Target="http://portal.mtc.gob.pe/alerta/Documentos_visor/mapas/M23.03.346.pdf" TargetMode="External"/><Relationship Id="rId1345" Type="http://schemas.openxmlformats.org/officeDocument/2006/relationships/hyperlink" Target="http://portal.mtc.gob.pe/alerta/Documentos_visor/mapas/M23.03.346.pdf" TargetMode="External"/><Relationship Id="rId1552" Type="http://schemas.openxmlformats.org/officeDocument/2006/relationships/hyperlink" Target="http://portal.mtc.gob.pe/alerta/Documentos_visor/mapas/M23.03.394.pdf" TargetMode="External"/><Relationship Id="rId1997" Type="http://schemas.openxmlformats.org/officeDocument/2006/relationships/hyperlink" Target="http://portal.mtc.gob.pe/alerta/Documentos_visor/mapas/M23.03.394.pdf" TargetMode="External"/><Relationship Id="rId2603" Type="http://schemas.openxmlformats.org/officeDocument/2006/relationships/hyperlink" Target="http://portal.mtc.gob.pe/alerta/Documentos_visor/mapas/M23.03.394.pdf" TargetMode="External"/><Relationship Id="rId1205" Type="http://schemas.openxmlformats.org/officeDocument/2006/relationships/hyperlink" Target="http://portal.mtc.gob.pe/alerta/Documentos_visor/mapas/M23.03.346.pdf" TargetMode="External"/><Relationship Id="rId1857" Type="http://schemas.openxmlformats.org/officeDocument/2006/relationships/hyperlink" Target="http://portal.mtc.gob.pe/alerta/Documentos_visor/mapas/M23.03.394.pdf" TargetMode="External"/><Relationship Id="rId51" Type="http://schemas.openxmlformats.org/officeDocument/2006/relationships/hyperlink" Target="http://portal.mtc.gob.pe/alerta/Documentos_visor/fotos/M23.03.197.pdf" TargetMode="External"/><Relationship Id="rId1412" Type="http://schemas.openxmlformats.org/officeDocument/2006/relationships/hyperlink" Target="http://portal.mtc.gob.pe/alerta/Documentos_visor/mapas/M23.03.346.pdf" TargetMode="External"/><Relationship Id="rId1717" Type="http://schemas.openxmlformats.org/officeDocument/2006/relationships/hyperlink" Target="http://portal.mtc.gob.pe/alerta/Documentos_visor/mapas/M23.03.394.pdf" TargetMode="External"/><Relationship Id="rId1924" Type="http://schemas.openxmlformats.org/officeDocument/2006/relationships/hyperlink" Target="http://portal.mtc.gob.pe/alerta/Documentos_visor/mapas/M23.03.394.pdf" TargetMode="External"/><Relationship Id="rId298" Type="http://schemas.openxmlformats.org/officeDocument/2006/relationships/hyperlink" Target="http://portal.mtc.gob.pe/alerta/Documentos_visor/mapas/M23.03.346.pdf" TargetMode="External"/><Relationship Id="rId158" Type="http://schemas.openxmlformats.org/officeDocument/2006/relationships/hyperlink" Target="http://portal.mtc.gob.pe/alerta/Documentos_visor/mapas/M23.02.190.pdf" TargetMode="External"/><Relationship Id="rId2186" Type="http://schemas.openxmlformats.org/officeDocument/2006/relationships/hyperlink" Target="http://portal.mtc.gob.pe/alerta/Documentos_visor/mapas/M23.03.394.pdf" TargetMode="External"/><Relationship Id="rId2393" Type="http://schemas.openxmlformats.org/officeDocument/2006/relationships/hyperlink" Target="http://portal.mtc.gob.pe/alerta/Documentos_visor/mapas/M23.03.394.pdf" TargetMode="External"/><Relationship Id="rId2698" Type="http://schemas.openxmlformats.org/officeDocument/2006/relationships/hyperlink" Target="http://portal.mtc.gob.pe/alerta/Documentos_visor/mapas/M23.03.394.pdf" TargetMode="External"/><Relationship Id="rId365" Type="http://schemas.openxmlformats.org/officeDocument/2006/relationships/hyperlink" Target="http://portal.mtc.gob.pe/alerta/Documentos_visor/mapas/M23.03.346.pdf" TargetMode="External"/><Relationship Id="rId572" Type="http://schemas.openxmlformats.org/officeDocument/2006/relationships/hyperlink" Target="http://portal.mtc.gob.pe/alerta/Documentos_visor/mapas/M23.03.346.pdf" TargetMode="External"/><Relationship Id="rId2046" Type="http://schemas.openxmlformats.org/officeDocument/2006/relationships/hyperlink" Target="http://portal.mtc.gob.pe/alerta/Documentos_visor/mapas/M23.03.394.pdf" TargetMode="External"/><Relationship Id="rId2253" Type="http://schemas.openxmlformats.org/officeDocument/2006/relationships/hyperlink" Target="http://portal.mtc.gob.pe/alerta/Documentos_visor/mapas/M23.03.394.pdf" TargetMode="External"/><Relationship Id="rId2460" Type="http://schemas.openxmlformats.org/officeDocument/2006/relationships/hyperlink" Target="http://portal.mtc.gob.pe/alerta/Documentos_visor/mapas/M23.03.394.pdf" TargetMode="External"/><Relationship Id="rId225" Type="http://schemas.openxmlformats.org/officeDocument/2006/relationships/hyperlink" Target="http://portal.mtc.gob.pe/alerta/Documentos_visor/mapas/M23.03.346.pdf" TargetMode="External"/><Relationship Id="rId432" Type="http://schemas.openxmlformats.org/officeDocument/2006/relationships/hyperlink" Target="http://portal.mtc.gob.pe/alerta/Documentos_visor/mapas/M23.03.346.pdf" TargetMode="External"/><Relationship Id="rId877" Type="http://schemas.openxmlformats.org/officeDocument/2006/relationships/hyperlink" Target="http://portal.mtc.gob.pe/alerta/Documentos_visor/mapas/M23.03.346.pdf" TargetMode="External"/><Relationship Id="rId1062" Type="http://schemas.openxmlformats.org/officeDocument/2006/relationships/hyperlink" Target="http://portal.mtc.gob.pe/alerta/Documentos_visor/mapas/M23.03.346.pdf" TargetMode="External"/><Relationship Id="rId2113" Type="http://schemas.openxmlformats.org/officeDocument/2006/relationships/hyperlink" Target="http://portal.mtc.gob.pe/alerta/Documentos_visor/mapas/M23.03.394.pdf" TargetMode="External"/><Relationship Id="rId2320" Type="http://schemas.openxmlformats.org/officeDocument/2006/relationships/hyperlink" Target="http://portal.mtc.gob.pe/alerta/Documentos_visor/mapas/M23.03.394.pdf" TargetMode="External"/><Relationship Id="rId2558" Type="http://schemas.openxmlformats.org/officeDocument/2006/relationships/hyperlink" Target="http://portal.mtc.gob.pe/alerta/Documentos_visor/mapas/M23.03.394.pdf" TargetMode="External"/><Relationship Id="rId2765" Type="http://schemas.openxmlformats.org/officeDocument/2006/relationships/hyperlink" Target="http://portal.mtc.gob.pe/alerta/Documentos_visor/mapas/M23.03.394.pdf" TargetMode="External"/><Relationship Id="rId737" Type="http://schemas.openxmlformats.org/officeDocument/2006/relationships/hyperlink" Target="http://portal.mtc.gob.pe/alerta/Documentos_visor/mapas/M23.03.346.pdf" TargetMode="External"/><Relationship Id="rId944" Type="http://schemas.openxmlformats.org/officeDocument/2006/relationships/hyperlink" Target="http://portal.mtc.gob.pe/alerta/Documentos_visor/mapas/M23.03.346.pdf" TargetMode="External"/><Relationship Id="rId1367" Type="http://schemas.openxmlformats.org/officeDocument/2006/relationships/hyperlink" Target="http://portal.mtc.gob.pe/alerta/Documentos_visor/mapas/M23.03.346.pdf" TargetMode="External"/><Relationship Id="rId1574" Type="http://schemas.openxmlformats.org/officeDocument/2006/relationships/hyperlink" Target="http://portal.mtc.gob.pe/alerta/Documentos_visor/mapas/M23.03.394.pdf" TargetMode="External"/><Relationship Id="rId1781" Type="http://schemas.openxmlformats.org/officeDocument/2006/relationships/hyperlink" Target="http://portal.mtc.gob.pe/alerta/Documentos_visor/mapas/M23.03.394.pdf" TargetMode="External"/><Relationship Id="rId2418" Type="http://schemas.openxmlformats.org/officeDocument/2006/relationships/hyperlink" Target="http://portal.mtc.gob.pe/alerta/Documentos_visor/mapas/M23.03.394.pdf" TargetMode="External"/><Relationship Id="rId2625" Type="http://schemas.openxmlformats.org/officeDocument/2006/relationships/hyperlink" Target="http://portal.mtc.gob.pe/alerta/Documentos_visor/mapas/M23.03.394.pdf" TargetMode="External"/><Relationship Id="rId73" Type="http://schemas.openxmlformats.org/officeDocument/2006/relationships/hyperlink" Target="http://portal.mtc.gob.pe/alerta/Documentos_visor/mapas/M23.03.280.pdf" TargetMode="External"/><Relationship Id="rId804" Type="http://schemas.openxmlformats.org/officeDocument/2006/relationships/hyperlink" Target="http://portal.mtc.gob.pe/alerta/Documentos_visor/mapas/M23.03.346.pdf" TargetMode="External"/><Relationship Id="rId1227" Type="http://schemas.openxmlformats.org/officeDocument/2006/relationships/hyperlink" Target="http://portal.mtc.gob.pe/alerta/Documentos_visor/mapas/M23.03.346.pdf" TargetMode="External"/><Relationship Id="rId1434" Type="http://schemas.openxmlformats.org/officeDocument/2006/relationships/hyperlink" Target="http://portal.mtc.gob.pe/alerta/Documentos_visor/mapas/M23.03.346.pdf" TargetMode="External"/><Relationship Id="rId1641" Type="http://schemas.openxmlformats.org/officeDocument/2006/relationships/hyperlink" Target="http://portal.mtc.gob.pe/alerta/Documentos_visor/mapas/M23.03.394.pdf" TargetMode="External"/><Relationship Id="rId1879" Type="http://schemas.openxmlformats.org/officeDocument/2006/relationships/hyperlink" Target="http://portal.mtc.gob.pe/alerta/Documentos_visor/mapas/M23.03.394.pdf" TargetMode="External"/><Relationship Id="rId1501" Type="http://schemas.openxmlformats.org/officeDocument/2006/relationships/hyperlink" Target="http://portal.mtc.gob.pe/alerta/Documentos_visor/mapas/M23.03.387.pdf" TargetMode="External"/><Relationship Id="rId1739" Type="http://schemas.openxmlformats.org/officeDocument/2006/relationships/hyperlink" Target="http://portal.mtc.gob.pe/alerta/Documentos_visor/mapas/M23.03.394.pdf" TargetMode="External"/><Relationship Id="rId1946" Type="http://schemas.openxmlformats.org/officeDocument/2006/relationships/hyperlink" Target="http://portal.mtc.gob.pe/alerta/Documentos_visor/mapas/M23.03.394.pdf" TargetMode="External"/><Relationship Id="rId1806" Type="http://schemas.openxmlformats.org/officeDocument/2006/relationships/hyperlink" Target="http://portal.mtc.gob.pe/alerta/Documentos_visor/mapas/M23.03.394.pdf" TargetMode="External"/><Relationship Id="rId387" Type="http://schemas.openxmlformats.org/officeDocument/2006/relationships/hyperlink" Target="http://portal.mtc.gob.pe/alerta/Documentos_visor/mapas/M23.03.346.pdf" TargetMode="External"/><Relationship Id="rId594" Type="http://schemas.openxmlformats.org/officeDocument/2006/relationships/hyperlink" Target="http://portal.mtc.gob.pe/alerta/Documentos_visor/mapas/M23.03.346.pdf" TargetMode="External"/><Relationship Id="rId2068" Type="http://schemas.openxmlformats.org/officeDocument/2006/relationships/hyperlink" Target="http://portal.mtc.gob.pe/alerta/Documentos_visor/mapas/M23.03.394.pdf" TargetMode="External"/><Relationship Id="rId2275" Type="http://schemas.openxmlformats.org/officeDocument/2006/relationships/hyperlink" Target="http://portal.mtc.gob.pe/alerta/Documentos_visor/mapas/M23.03.394.pdf" TargetMode="External"/><Relationship Id="rId247" Type="http://schemas.openxmlformats.org/officeDocument/2006/relationships/hyperlink" Target="http://portal.mtc.gob.pe/alerta/Documentos_visor/mapas/M23.03.346.pdf" TargetMode="External"/><Relationship Id="rId899" Type="http://schemas.openxmlformats.org/officeDocument/2006/relationships/hyperlink" Target="http://portal.mtc.gob.pe/alerta/Documentos_visor/mapas/M23.03.346.pdf" TargetMode="External"/><Relationship Id="rId1084" Type="http://schemas.openxmlformats.org/officeDocument/2006/relationships/hyperlink" Target="http://portal.mtc.gob.pe/alerta/Documentos_visor/mapas/M23.03.346.pdf" TargetMode="External"/><Relationship Id="rId2482" Type="http://schemas.openxmlformats.org/officeDocument/2006/relationships/hyperlink" Target="http://portal.mtc.gob.pe/alerta/Documentos_visor/mapas/M23.03.394.pdf" TargetMode="External"/><Relationship Id="rId107" Type="http://schemas.openxmlformats.org/officeDocument/2006/relationships/hyperlink" Target="http://portal.mtc.gob.pe/alerta/Documentos_visor/fotos/M23.03.201.pdf" TargetMode="External"/><Relationship Id="rId454" Type="http://schemas.openxmlformats.org/officeDocument/2006/relationships/hyperlink" Target="http://portal.mtc.gob.pe/alerta/Documentos_visor/mapas/M23.03.346.pdf" TargetMode="External"/><Relationship Id="rId661" Type="http://schemas.openxmlformats.org/officeDocument/2006/relationships/hyperlink" Target="http://portal.mtc.gob.pe/alerta/Documentos_visor/mapas/M23.03.346.pdf" TargetMode="External"/><Relationship Id="rId759" Type="http://schemas.openxmlformats.org/officeDocument/2006/relationships/hyperlink" Target="http://portal.mtc.gob.pe/alerta/Documentos_visor/mapas/M23.03.346.pdf" TargetMode="External"/><Relationship Id="rId966" Type="http://schemas.openxmlformats.org/officeDocument/2006/relationships/hyperlink" Target="http://portal.mtc.gob.pe/alerta/Documentos_visor/mapas/M23.03.346.pdf" TargetMode="External"/><Relationship Id="rId1291" Type="http://schemas.openxmlformats.org/officeDocument/2006/relationships/hyperlink" Target="http://portal.mtc.gob.pe/alerta/Documentos_visor/mapas/M23.03.346.pdf" TargetMode="External"/><Relationship Id="rId1389" Type="http://schemas.openxmlformats.org/officeDocument/2006/relationships/hyperlink" Target="http://portal.mtc.gob.pe/alerta/Documentos_visor/mapas/M23.03.346.pdf" TargetMode="External"/><Relationship Id="rId1596" Type="http://schemas.openxmlformats.org/officeDocument/2006/relationships/hyperlink" Target="http://portal.mtc.gob.pe/alerta/Documentos_visor/mapas/M23.03.394.pdf" TargetMode="External"/><Relationship Id="rId2135" Type="http://schemas.openxmlformats.org/officeDocument/2006/relationships/hyperlink" Target="http://portal.mtc.gob.pe/alerta/Documentos_visor/mapas/M23.03.394.pdf" TargetMode="External"/><Relationship Id="rId2342" Type="http://schemas.openxmlformats.org/officeDocument/2006/relationships/hyperlink" Target="http://portal.mtc.gob.pe/alerta/Documentos_visor/mapas/M23.03.394.pdf" TargetMode="External"/><Relationship Id="rId2647" Type="http://schemas.openxmlformats.org/officeDocument/2006/relationships/hyperlink" Target="http://portal.mtc.gob.pe/alerta/Documentos_visor/mapas/M23.03.394.pdf" TargetMode="External"/><Relationship Id="rId314" Type="http://schemas.openxmlformats.org/officeDocument/2006/relationships/hyperlink" Target="http://portal.mtc.gob.pe/alerta/Documentos_visor/mapas/M23.03.346.pdf" TargetMode="External"/><Relationship Id="rId521" Type="http://schemas.openxmlformats.org/officeDocument/2006/relationships/hyperlink" Target="http://portal.mtc.gob.pe/alerta/Documentos_visor/mapas/M23.03.346.pdf" TargetMode="External"/><Relationship Id="rId619" Type="http://schemas.openxmlformats.org/officeDocument/2006/relationships/hyperlink" Target="http://portal.mtc.gob.pe/alerta/Documentos_visor/mapas/M23.03.346.pdf" TargetMode="External"/><Relationship Id="rId1151" Type="http://schemas.openxmlformats.org/officeDocument/2006/relationships/hyperlink" Target="http://portal.mtc.gob.pe/alerta/Documentos_visor/mapas/M23.03.346.pdf" TargetMode="External"/><Relationship Id="rId1249" Type="http://schemas.openxmlformats.org/officeDocument/2006/relationships/hyperlink" Target="http://portal.mtc.gob.pe/alerta/Documentos_visor/mapas/M23.03.346.pdf" TargetMode="External"/><Relationship Id="rId2202" Type="http://schemas.openxmlformats.org/officeDocument/2006/relationships/hyperlink" Target="http://portal.mtc.gob.pe/alerta/Documentos_visor/mapas/M23.03.394.pdf" TargetMode="External"/><Relationship Id="rId95" Type="http://schemas.openxmlformats.org/officeDocument/2006/relationships/hyperlink" Target="http://portal.mtc.gob.pe/alerta/Documentos_visor/mapas/M23.03.227.pdf" TargetMode="External"/><Relationship Id="rId826" Type="http://schemas.openxmlformats.org/officeDocument/2006/relationships/hyperlink" Target="http://portal.mtc.gob.pe/alerta/Documentos_visor/mapas/M23.03.346.pdf" TargetMode="External"/><Relationship Id="rId1011" Type="http://schemas.openxmlformats.org/officeDocument/2006/relationships/hyperlink" Target="http://portal.mtc.gob.pe/alerta/Documentos_visor/mapas/M23.03.346.pdf" TargetMode="External"/><Relationship Id="rId1109" Type="http://schemas.openxmlformats.org/officeDocument/2006/relationships/hyperlink" Target="http://portal.mtc.gob.pe/alerta/Documentos_visor/mapas/M23.03.346.pdf" TargetMode="External"/><Relationship Id="rId1456" Type="http://schemas.openxmlformats.org/officeDocument/2006/relationships/hyperlink" Target="http://portal.mtc.gob.pe/alerta/Documentos_visor/mapas/M23.01.92.pdf" TargetMode="External"/><Relationship Id="rId1663" Type="http://schemas.openxmlformats.org/officeDocument/2006/relationships/hyperlink" Target="http://portal.mtc.gob.pe/alerta/Documentos_visor/mapas/M23.03.394.pdf" TargetMode="External"/><Relationship Id="rId1870" Type="http://schemas.openxmlformats.org/officeDocument/2006/relationships/hyperlink" Target="http://portal.mtc.gob.pe/alerta/Documentos_visor/mapas/M23.03.394.pdf" TargetMode="External"/><Relationship Id="rId1968" Type="http://schemas.openxmlformats.org/officeDocument/2006/relationships/hyperlink" Target="http://portal.mtc.gob.pe/alerta/Documentos_visor/mapas/M23.03.394.pdf" TargetMode="External"/><Relationship Id="rId2507" Type="http://schemas.openxmlformats.org/officeDocument/2006/relationships/hyperlink" Target="http://portal.mtc.gob.pe/alerta/Documentos_visor/mapas/M23.03.394.pdf" TargetMode="External"/><Relationship Id="rId2714" Type="http://schemas.openxmlformats.org/officeDocument/2006/relationships/hyperlink" Target="http://portal.mtc.gob.pe/alerta/Documentos_visor/mapas/M23.03.394.pdf" TargetMode="External"/><Relationship Id="rId1316" Type="http://schemas.openxmlformats.org/officeDocument/2006/relationships/hyperlink" Target="http://portal.mtc.gob.pe/alerta/Documentos_visor/mapas/M23.03.346.pdf" TargetMode="External"/><Relationship Id="rId1523" Type="http://schemas.openxmlformats.org/officeDocument/2006/relationships/hyperlink" Target="http://portal.mtc.gob.pe/alerta/Documentos_visor/mapas/M23.03.394.pdf" TargetMode="External"/><Relationship Id="rId1730" Type="http://schemas.openxmlformats.org/officeDocument/2006/relationships/hyperlink" Target="http://portal.mtc.gob.pe/alerta/Documentos_visor/mapas/M23.03.394.pdf" TargetMode="External"/><Relationship Id="rId22" Type="http://schemas.openxmlformats.org/officeDocument/2006/relationships/hyperlink" Target="http://portal.mtc.gob.pe/alerta/Documentos_visor/mapas/M21.02.48.pdf" TargetMode="External"/><Relationship Id="rId1828" Type="http://schemas.openxmlformats.org/officeDocument/2006/relationships/hyperlink" Target="http://portal.mtc.gob.pe/alerta/Documentos_visor/mapas/M23.03.394.pdf" TargetMode="External"/><Relationship Id="rId171" Type="http://schemas.openxmlformats.org/officeDocument/2006/relationships/hyperlink" Target="http://portal.mtc.gob.pe/alerta/Documentos_visor/mapas/M23.03.330.pdf" TargetMode="External"/><Relationship Id="rId2297" Type="http://schemas.openxmlformats.org/officeDocument/2006/relationships/hyperlink" Target="http://portal.mtc.gob.pe/alerta/Documentos_visor/mapas/M23.03.394.pdf" TargetMode="External"/><Relationship Id="rId269" Type="http://schemas.openxmlformats.org/officeDocument/2006/relationships/hyperlink" Target="http://portal.mtc.gob.pe/alerta/Documentos_visor/mapas/M23.03.346.pdf" TargetMode="External"/><Relationship Id="rId476" Type="http://schemas.openxmlformats.org/officeDocument/2006/relationships/hyperlink" Target="http://portal.mtc.gob.pe/alerta/Documentos_visor/mapas/M23.03.346.pdf" TargetMode="External"/><Relationship Id="rId683" Type="http://schemas.openxmlformats.org/officeDocument/2006/relationships/hyperlink" Target="http://portal.mtc.gob.pe/alerta/Documentos_visor/mapas/M23.03.346.pdf" TargetMode="External"/><Relationship Id="rId890" Type="http://schemas.openxmlformats.org/officeDocument/2006/relationships/hyperlink" Target="http://portal.mtc.gob.pe/alerta/Documentos_visor/mapas/M23.03.346.pdf" TargetMode="External"/><Relationship Id="rId2157" Type="http://schemas.openxmlformats.org/officeDocument/2006/relationships/hyperlink" Target="http://portal.mtc.gob.pe/alerta/Documentos_visor/mapas/M23.03.394.pdf" TargetMode="External"/><Relationship Id="rId2364" Type="http://schemas.openxmlformats.org/officeDocument/2006/relationships/hyperlink" Target="http://portal.mtc.gob.pe/alerta/Documentos_visor/mapas/M23.03.394.pdf" TargetMode="External"/><Relationship Id="rId2571" Type="http://schemas.openxmlformats.org/officeDocument/2006/relationships/hyperlink" Target="http://portal.mtc.gob.pe/alerta/Documentos_visor/mapas/M23.03.394.pdf" TargetMode="External"/><Relationship Id="rId129" Type="http://schemas.openxmlformats.org/officeDocument/2006/relationships/hyperlink" Target="http://portal.mtc.gob.pe/alerta/Documentos_visor/mapas/M23.03.102.pdf" TargetMode="External"/><Relationship Id="rId336" Type="http://schemas.openxmlformats.org/officeDocument/2006/relationships/hyperlink" Target="http://portal.mtc.gob.pe/alerta/Documentos_visor/mapas/M23.03.346.pdf" TargetMode="External"/><Relationship Id="rId543" Type="http://schemas.openxmlformats.org/officeDocument/2006/relationships/hyperlink" Target="http://portal.mtc.gob.pe/alerta/Documentos_visor/mapas/M23.03.346.pdf" TargetMode="External"/><Relationship Id="rId988" Type="http://schemas.openxmlformats.org/officeDocument/2006/relationships/hyperlink" Target="http://portal.mtc.gob.pe/alerta/Documentos_visor/mapas/M23.03.346.pdf" TargetMode="External"/><Relationship Id="rId1173" Type="http://schemas.openxmlformats.org/officeDocument/2006/relationships/hyperlink" Target="http://portal.mtc.gob.pe/alerta/Documentos_visor/mapas/M23.03.346.pdf" TargetMode="External"/><Relationship Id="rId1380" Type="http://schemas.openxmlformats.org/officeDocument/2006/relationships/hyperlink" Target="http://portal.mtc.gob.pe/alerta/Documentos_visor/mapas/M23.03.346.pdf" TargetMode="External"/><Relationship Id="rId2017" Type="http://schemas.openxmlformats.org/officeDocument/2006/relationships/hyperlink" Target="http://portal.mtc.gob.pe/alerta/Documentos_visor/mapas/M23.03.394.pdf" TargetMode="External"/><Relationship Id="rId2224" Type="http://schemas.openxmlformats.org/officeDocument/2006/relationships/hyperlink" Target="http://portal.mtc.gob.pe/alerta/Documentos_visor/mapas/M23.03.394.pdf" TargetMode="External"/><Relationship Id="rId2669" Type="http://schemas.openxmlformats.org/officeDocument/2006/relationships/hyperlink" Target="http://portal.mtc.gob.pe/alerta/Documentos_visor/mapas/M23.03.394.pdf" TargetMode="External"/><Relationship Id="rId403" Type="http://schemas.openxmlformats.org/officeDocument/2006/relationships/hyperlink" Target="http://portal.mtc.gob.pe/alerta/Documentos_visor/mapas/M23.03.346.pdf" TargetMode="External"/><Relationship Id="rId750" Type="http://schemas.openxmlformats.org/officeDocument/2006/relationships/hyperlink" Target="http://portal.mtc.gob.pe/alerta/Documentos_visor/mapas/M23.03.346.pdf" TargetMode="External"/><Relationship Id="rId848" Type="http://schemas.openxmlformats.org/officeDocument/2006/relationships/hyperlink" Target="http://portal.mtc.gob.pe/alerta/Documentos_visor/mapas/M23.03.346.pdf" TargetMode="External"/><Relationship Id="rId1033" Type="http://schemas.openxmlformats.org/officeDocument/2006/relationships/hyperlink" Target="http://portal.mtc.gob.pe/alerta/Documentos_visor/mapas/M23.03.346.pdf" TargetMode="External"/><Relationship Id="rId1478" Type="http://schemas.openxmlformats.org/officeDocument/2006/relationships/hyperlink" Target="http://portal.mtc.gob.pe/alerta/Documentos_visor/mapas/M23.03.375.pdf" TargetMode="External"/><Relationship Id="rId1685" Type="http://schemas.openxmlformats.org/officeDocument/2006/relationships/hyperlink" Target="http://portal.mtc.gob.pe/alerta/Documentos_visor/mapas/M23.03.394.pdf" TargetMode="External"/><Relationship Id="rId1892" Type="http://schemas.openxmlformats.org/officeDocument/2006/relationships/hyperlink" Target="http://portal.mtc.gob.pe/alerta/Documentos_visor/mapas/M23.03.394.pdf" TargetMode="External"/><Relationship Id="rId2431" Type="http://schemas.openxmlformats.org/officeDocument/2006/relationships/hyperlink" Target="http://portal.mtc.gob.pe/alerta/Documentos_visor/mapas/M23.03.394.pdf" TargetMode="External"/><Relationship Id="rId2529" Type="http://schemas.openxmlformats.org/officeDocument/2006/relationships/hyperlink" Target="http://portal.mtc.gob.pe/alerta/Documentos_visor/mapas/M23.03.394.pdf" TargetMode="External"/><Relationship Id="rId2736" Type="http://schemas.openxmlformats.org/officeDocument/2006/relationships/hyperlink" Target="http://portal.mtc.gob.pe/alerta/Documentos_visor/mapas/M23.03.394.pdf" TargetMode="External"/><Relationship Id="rId610" Type="http://schemas.openxmlformats.org/officeDocument/2006/relationships/hyperlink" Target="http://portal.mtc.gob.pe/alerta/Documentos_visor/mapas/M23.03.346.pdf" TargetMode="External"/><Relationship Id="rId708" Type="http://schemas.openxmlformats.org/officeDocument/2006/relationships/hyperlink" Target="http://portal.mtc.gob.pe/alerta/Documentos_visor/mapas/M23.03.346.pdf" TargetMode="External"/><Relationship Id="rId915" Type="http://schemas.openxmlformats.org/officeDocument/2006/relationships/hyperlink" Target="http://portal.mtc.gob.pe/alerta/Documentos_visor/mapas/M23.03.346.pdf" TargetMode="External"/><Relationship Id="rId1240" Type="http://schemas.openxmlformats.org/officeDocument/2006/relationships/hyperlink" Target="http://portal.mtc.gob.pe/alerta/Documentos_visor/mapas/M23.03.346.pdf" TargetMode="External"/><Relationship Id="rId1338" Type="http://schemas.openxmlformats.org/officeDocument/2006/relationships/hyperlink" Target="http://portal.mtc.gob.pe/alerta/Documentos_visor/mapas/M23.03.346.pdf" TargetMode="External"/><Relationship Id="rId1545" Type="http://schemas.openxmlformats.org/officeDocument/2006/relationships/hyperlink" Target="http://portal.mtc.gob.pe/alerta/Documentos_visor/mapas/M23.03.394.pdf" TargetMode="External"/><Relationship Id="rId1100" Type="http://schemas.openxmlformats.org/officeDocument/2006/relationships/hyperlink" Target="http://portal.mtc.gob.pe/alerta/Documentos_visor/mapas/M23.03.346.pdf" TargetMode="External"/><Relationship Id="rId1405" Type="http://schemas.openxmlformats.org/officeDocument/2006/relationships/hyperlink" Target="http://portal.mtc.gob.pe/alerta/Documentos_visor/mapas/M23.03.346.pdf" TargetMode="External"/><Relationship Id="rId1752" Type="http://schemas.openxmlformats.org/officeDocument/2006/relationships/hyperlink" Target="http://portal.mtc.gob.pe/alerta/Documentos_visor/mapas/M23.03.394.pdf" TargetMode="External"/><Relationship Id="rId44" Type="http://schemas.openxmlformats.org/officeDocument/2006/relationships/hyperlink" Target="http://portal.mtc.gob.pe/alerta/Documentos_visor/mapas/M23.03.272.pdf" TargetMode="External"/><Relationship Id="rId1612" Type="http://schemas.openxmlformats.org/officeDocument/2006/relationships/hyperlink" Target="http://portal.mtc.gob.pe/alerta/Documentos_visor/mapas/M23.03.394.pdf" TargetMode="External"/><Relationship Id="rId1917" Type="http://schemas.openxmlformats.org/officeDocument/2006/relationships/hyperlink" Target="http://portal.mtc.gob.pe/alerta/Documentos_visor/mapas/M23.03.394.pdf" TargetMode="External"/></Relationships>
</file>

<file path=xl/worksheets/_rels/sheet6.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3" Type="http://schemas.openxmlformats.org/officeDocument/2006/relationships/table" Target="../tables/table5.xml"/><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3" Type="http://schemas.openxmlformats.org/officeDocument/2006/relationships/hyperlink" Target="http://portal.mtc.gob.pe/alerta/Documentos_visor/mapas/M23.01.333.pdf" TargetMode="External"/><Relationship Id="rId2" Type="http://schemas.openxmlformats.org/officeDocument/2006/relationships/hyperlink" Target="http://portal.mtc.gob.pe/alerta/Documentos_visor/mapas/M23.01.334.pdf" TargetMode="External"/><Relationship Id="rId1" Type="http://schemas.openxmlformats.org/officeDocument/2006/relationships/hyperlink" Target="http://portal.mtc.gob.pe/alerta/Documentos_visor/mapas/M20.04.57.pdf" TargetMode="External"/><Relationship Id="rId6" Type="http://schemas.openxmlformats.org/officeDocument/2006/relationships/table" Target="../tables/table6.xml"/><Relationship Id="rId5" Type="http://schemas.openxmlformats.org/officeDocument/2006/relationships/drawing" Target="../drawings/drawing6.xml"/><Relationship Id="rId4"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77"/>
  <sheetViews>
    <sheetView showGridLines="0" zoomScale="75" zoomScaleNormal="75" workbookViewId="0">
      <selection activeCell="AC15" sqref="AC15"/>
    </sheetView>
  </sheetViews>
  <sheetFormatPr baseColWidth="10" defaultColWidth="11" defaultRowHeight="14.25"/>
  <cols>
    <col min="1" max="1" width="3.125" customWidth="1"/>
    <col min="2" max="2" width="9.375" customWidth="1"/>
    <col min="3" max="3" width="17" customWidth="1"/>
    <col min="4" max="4" width="49.75" customWidth="1"/>
    <col min="5" max="6" width="11.625" customWidth="1"/>
    <col min="7" max="7" width="2.625" customWidth="1"/>
    <col min="8" max="8" width="14.375" customWidth="1"/>
    <col min="9" max="9" width="13.25" style="3" customWidth="1"/>
    <col min="10" max="10" width="12.125" customWidth="1"/>
    <col min="11" max="11" width="13.375" customWidth="1"/>
    <col min="12" max="12" width="13.25" customWidth="1"/>
    <col min="13" max="13" width="5.75" bestFit="1" customWidth="1"/>
    <col min="14" max="14" width="2.625" customWidth="1"/>
    <col min="16" max="16" width="12.5" customWidth="1"/>
    <col min="17" max="17" width="12.375" customWidth="1"/>
    <col min="18" max="18" width="14.25" customWidth="1"/>
    <col min="19" max="19" width="10.875" customWidth="1"/>
    <col min="20" max="20" width="16.375" customWidth="1"/>
    <col min="21" max="21" width="11.75" hidden="1" customWidth="1"/>
    <col min="22" max="22" width="11" hidden="1" customWidth="1"/>
    <col min="23" max="23" width="13.875" hidden="1" customWidth="1"/>
    <col min="24" max="24" width="11.75" hidden="1" customWidth="1"/>
    <col min="25" max="25" width="12.375" customWidth="1"/>
    <col min="26" max="26" width="16.75" customWidth="1"/>
    <col min="27" max="27" width="12.875" customWidth="1"/>
  </cols>
  <sheetData>
    <row r="1" spans="1:26" ht="5.25" customHeight="1">
      <c r="A1" s="117"/>
      <c r="B1" s="117"/>
      <c r="C1" s="117"/>
      <c r="D1" s="3"/>
      <c r="E1" s="117"/>
      <c r="F1" s="117"/>
      <c r="G1" s="117"/>
      <c r="H1" s="117"/>
      <c r="J1" s="3"/>
      <c r="K1" s="3"/>
      <c r="L1" s="3"/>
      <c r="M1" s="3"/>
      <c r="N1" s="3"/>
      <c r="O1" s="3"/>
      <c r="P1" s="3"/>
      <c r="Q1" s="3"/>
      <c r="R1" s="3"/>
      <c r="S1" s="3"/>
      <c r="T1" s="3"/>
      <c r="U1" s="3"/>
      <c r="V1" s="3"/>
      <c r="W1" s="3"/>
      <c r="X1" s="3"/>
      <c r="Y1" s="3"/>
      <c r="Z1" s="3"/>
    </row>
    <row r="2" spans="1:26" ht="54" customHeight="1">
      <c r="A2" s="248" t="s">
        <v>179</v>
      </c>
      <c r="B2" s="249"/>
      <c r="C2" s="249"/>
      <c r="D2" s="249"/>
      <c r="E2" s="249"/>
      <c r="F2" s="249"/>
      <c r="G2" s="249"/>
      <c r="H2" s="249"/>
      <c r="J2" s="3"/>
      <c r="K2" s="3"/>
      <c r="L2" s="3"/>
      <c r="M2" s="3"/>
      <c r="N2" s="3"/>
      <c r="O2" s="3"/>
      <c r="P2" s="3"/>
      <c r="Q2" s="3"/>
      <c r="R2" s="3"/>
      <c r="S2" s="3"/>
      <c r="T2" s="3"/>
      <c r="U2" s="3"/>
      <c r="V2" s="3"/>
      <c r="W2" s="3"/>
      <c r="X2" s="3"/>
      <c r="Y2" s="3"/>
      <c r="Z2" s="3"/>
    </row>
    <row r="3" spans="1:26" ht="21">
      <c r="A3" s="250" t="s">
        <v>237</v>
      </c>
      <c r="B3" s="250"/>
      <c r="C3" s="250"/>
      <c r="D3" s="250"/>
      <c r="E3" s="250"/>
      <c r="F3" s="250"/>
      <c r="G3" s="250"/>
      <c r="H3" s="250"/>
      <c r="J3" s="3"/>
      <c r="K3" s="3"/>
      <c r="L3" s="3"/>
      <c r="M3" s="3"/>
      <c r="N3" s="3"/>
      <c r="O3" s="3"/>
      <c r="P3" s="3"/>
      <c r="Q3" s="3"/>
      <c r="R3" s="3"/>
      <c r="S3" s="3"/>
      <c r="T3" s="3"/>
      <c r="U3" s="3"/>
      <c r="V3" s="3"/>
      <c r="W3" s="3"/>
      <c r="X3" s="3"/>
      <c r="Y3" s="3"/>
      <c r="Z3" s="3"/>
    </row>
    <row r="4" spans="1:26" ht="18.75" customHeight="1">
      <c r="A4" s="3"/>
      <c r="B4" s="4" t="s">
        <v>14</v>
      </c>
      <c r="C4" s="2" t="s">
        <v>1210</v>
      </c>
      <c r="D4" s="16"/>
      <c r="E4" s="117"/>
      <c r="F4" s="117"/>
      <c r="G4" s="117"/>
      <c r="H4" s="117"/>
      <c r="J4" s="3"/>
      <c r="K4" s="3"/>
      <c r="L4" s="3"/>
      <c r="M4" s="3"/>
      <c r="N4" s="3"/>
      <c r="O4" s="3"/>
      <c r="P4" s="3"/>
      <c r="Q4" s="3"/>
      <c r="R4" s="3"/>
      <c r="S4" s="3"/>
      <c r="T4" s="3"/>
      <c r="U4" s="72" t="s">
        <v>201</v>
      </c>
      <c r="V4" s="72" t="s">
        <v>7</v>
      </c>
      <c r="W4" s="72" t="s">
        <v>202</v>
      </c>
      <c r="X4" s="118" t="s">
        <v>568</v>
      </c>
      <c r="Y4" s="3"/>
      <c r="Z4" s="3"/>
    </row>
    <row r="5" spans="1:26" ht="15">
      <c r="A5" s="3"/>
      <c r="B5" s="3"/>
      <c r="C5" s="3"/>
      <c r="D5" s="3"/>
      <c r="E5" s="3"/>
      <c r="F5" s="3"/>
      <c r="G5" s="3"/>
      <c r="H5" s="251" t="s">
        <v>203</v>
      </c>
      <c r="I5" s="252"/>
      <c r="J5" s="252"/>
      <c r="K5" s="253"/>
      <c r="L5" s="3"/>
      <c r="M5" s="3"/>
      <c r="N5" s="3"/>
      <c r="O5" s="3"/>
      <c r="P5" s="3"/>
      <c r="Q5" s="3"/>
      <c r="R5" s="3"/>
      <c r="S5" s="3"/>
      <c r="T5" s="3"/>
      <c r="U5" s="3" t="str">
        <f>TRIM(MID(TRIM(Transportes!D5),1,FIND(CHAR(10),TRIM(Transportes!D5),1)-1))</f>
        <v>Amazonas</v>
      </c>
      <c r="V5" s="3" t="str">
        <f>TRIM(IF(Transportes!F5="TRÁNSITO INTERRUMPIDO","Interrumpido",IF(Transportes!F5="TRÁNSITO RESTRINGIDO","Restringido","Normal")))</f>
        <v>Interrumpido</v>
      </c>
      <c r="W5" s="3" t="str">
        <f>TRIM(IF(MID(TRIM(Transportes!H5),1,FIND("-",TRIM(Transportes!H5),1)-2)="Acción humana","H","F"))</f>
        <v>F</v>
      </c>
      <c r="X5" s="119">
        <f>Transportes!G5</f>
        <v>0</v>
      </c>
      <c r="Y5" s="3"/>
      <c r="Z5" s="3"/>
    </row>
    <row r="6" spans="1:26" ht="35.25" customHeight="1">
      <c r="A6" s="3"/>
      <c r="B6" s="3"/>
      <c r="C6" s="3"/>
      <c r="D6" s="3"/>
      <c r="E6" s="3"/>
      <c r="F6" s="3"/>
      <c r="G6" s="3"/>
      <c r="H6" s="211" t="s">
        <v>204</v>
      </c>
      <c r="I6" s="73" t="s">
        <v>205</v>
      </c>
      <c r="J6" s="74" t="s">
        <v>206</v>
      </c>
      <c r="K6" s="75" t="s">
        <v>207</v>
      </c>
      <c r="L6" s="3"/>
      <c r="M6" s="3"/>
      <c r="N6" s="3"/>
      <c r="O6" s="3"/>
      <c r="P6" s="3"/>
      <c r="Q6" s="3"/>
      <c r="R6" s="3"/>
      <c r="S6" s="3"/>
      <c r="T6" s="3"/>
      <c r="U6" s="3" t="str">
        <f>TRIM(MID(TRIM(Transportes!D6),1,FIND(CHAR(10),TRIM(Transportes!D6),1)-1))</f>
        <v>Amazonas</v>
      </c>
      <c r="V6" s="3" t="str">
        <f>TRIM(IF(Transportes!F6="TRÁNSITO INTERRUMPIDO","Interrumpido",IF(Transportes!F6="TRÁNSITO RESTRINGIDO","Restringido","Normal")))</f>
        <v>Interrumpido</v>
      </c>
      <c r="W6" s="3" t="str">
        <f>TRIM(IF(MID(TRIM(Transportes!H6),1,FIND("-",TRIM(Transportes!H6),1)-2)="Acción humana","H","F"))</f>
        <v>F</v>
      </c>
      <c r="X6" s="119">
        <f>Transportes!G6</f>
        <v>0</v>
      </c>
      <c r="Y6" s="3"/>
      <c r="Z6" s="3"/>
    </row>
    <row r="7" spans="1:26" ht="15">
      <c r="A7" s="3"/>
      <c r="B7" s="3"/>
      <c r="C7" s="3"/>
      <c r="D7" s="3"/>
      <c r="E7" s="3"/>
      <c r="F7" s="3"/>
      <c r="G7" s="3"/>
      <c r="H7" s="120" t="s">
        <v>208</v>
      </c>
      <c r="I7" s="121">
        <f>I41+K41</f>
        <v>17</v>
      </c>
      <c r="J7" s="122">
        <f>J41+L41</f>
        <v>158</v>
      </c>
      <c r="K7" s="78">
        <f>SUM(I7:J7)</f>
        <v>175</v>
      </c>
      <c r="T7" s="3"/>
      <c r="U7" s="3" t="str">
        <f>TRIM(MID(TRIM(Transportes!D7),1,FIND(CHAR(10),TRIM(Transportes!D7),1)-1))</f>
        <v>Amazonas</v>
      </c>
      <c r="V7" s="3" t="str">
        <f>TRIM(IF(Transportes!F7="TRÁNSITO INTERRUMPIDO","Interrumpido",IF(Transportes!F7="TRÁNSITO RESTRINGIDO","Restringido","Normal")))</f>
        <v>Interrumpido</v>
      </c>
      <c r="W7" s="3" t="str">
        <f>TRIM(IF(MID(TRIM(Transportes!H7),1,FIND("-",TRIM(Transportes!H7),1)-2)="Acción humana","H","F"))</f>
        <v>F</v>
      </c>
      <c r="X7" s="119">
        <f>Transportes!G7</f>
        <v>0</v>
      </c>
      <c r="Y7" s="3"/>
      <c r="Z7" s="3"/>
    </row>
    <row r="8" spans="1:26" ht="15">
      <c r="A8" s="3"/>
      <c r="B8" s="3"/>
      <c r="C8" s="3"/>
      <c r="D8" s="3"/>
      <c r="E8" s="3"/>
      <c r="F8" s="3"/>
      <c r="G8" s="3"/>
      <c r="H8" s="120" t="s">
        <v>209</v>
      </c>
      <c r="I8" s="121">
        <v>2</v>
      </c>
      <c r="J8" s="122">
        <v>1</v>
      </c>
      <c r="K8" s="122">
        <f>SUM(I8:J8)</f>
        <v>3</v>
      </c>
      <c r="T8" s="3"/>
      <c r="U8" s="3" t="str">
        <f>TRIM(MID(TRIM(Transportes!D8),1,FIND(CHAR(10),TRIM(Transportes!D8),1)-1))</f>
        <v>Amazonas</v>
      </c>
      <c r="V8" s="3" t="str">
        <f>TRIM(IF(Transportes!F8="TRÁNSITO INTERRUMPIDO","Interrumpido",IF(Transportes!F8="TRÁNSITO RESTRINGIDO","Restringido","Normal")))</f>
        <v>Interrumpido</v>
      </c>
      <c r="W8" s="3" t="str">
        <f>TRIM(IF(MID(TRIM(Transportes!H8),1,FIND("-",TRIM(Transportes!H8),1)-2)="Acción humana","H","F"))</f>
        <v>F</v>
      </c>
      <c r="X8" s="119">
        <f>Transportes!G8</f>
        <v>0</v>
      </c>
      <c r="Y8" s="3"/>
      <c r="Z8" s="3"/>
    </row>
    <row r="9" spans="1:26" ht="15">
      <c r="A9" s="3"/>
      <c r="B9" s="3"/>
      <c r="C9" s="3"/>
      <c r="D9" s="3"/>
      <c r="E9" s="3"/>
      <c r="F9" s="3"/>
      <c r="G9" s="3"/>
      <c r="H9" s="120" t="s">
        <v>210</v>
      </c>
      <c r="I9" s="121">
        <v>0</v>
      </c>
      <c r="J9" s="122">
        <v>0</v>
      </c>
      <c r="K9" s="122">
        <f>SUM(I9:J9)</f>
        <v>0</v>
      </c>
      <c r="T9" s="3"/>
      <c r="U9" s="3" t="str">
        <f>TRIM(MID(TRIM(Transportes!D9),1,FIND(CHAR(10),TRIM(Transportes!D9),1)-1))</f>
        <v>Huánuco</v>
      </c>
      <c r="V9" s="3" t="str">
        <f>TRIM(IF(Transportes!F9="TRÁNSITO INTERRUMPIDO","Interrumpido",IF(Transportes!F9="TRÁNSITO RESTRINGIDO","Restringido","Normal")))</f>
        <v>Interrumpido</v>
      </c>
      <c r="W9" s="3" t="str">
        <f>TRIM(IF(MID(TRIM(Transportes!H9),1,FIND("-",TRIM(Transportes!H9),1)-2)="Acción humana","H","F"))</f>
        <v>F</v>
      </c>
      <c r="X9" s="119">
        <f>Transportes!G9</f>
        <v>0</v>
      </c>
      <c r="Y9" s="3"/>
      <c r="Z9" s="3"/>
    </row>
    <row r="10" spans="1:26" ht="15">
      <c r="A10" s="3"/>
      <c r="B10" s="3"/>
      <c r="C10" s="3"/>
      <c r="D10" s="3"/>
      <c r="E10" s="3"/>
      <c r="F10" s="3"/>
      <c r="G10" s="3"/>
      <c r="H10" s="120" t="s">
        <v>211</v>
      </c>
      <c r="I10" s="121">
        <v>3</v>
      </c>
      <c r="J10" s="122">
        <v>0</v>
      </c>
      <c r="K10" s="122">
        <f>SUM(I10:J10)</f>
        <v>3</v>
      </c>
      <c r="T10" s="3"/>
      <c r="U10" s="3" t="str">
        <f>TRIM(MID(TRIM(Transportes!D10),1,FIND(CHAR(10),TRIM(Transportes!D10),1)-1))</f>
        <v>Apurímac</v>
      </c>
      <c r="V10" s="3" t="str">
        <f>TRIM(IF(Transportes!F10="TRÁNSITO INTERRUMPIDO","Interrumpido",IF(Transportes!F10="TRÁNSITO RESTRINGIDO","Restringido","Normal")))</f>
        <v>Interrumpido</v>
      </c>
      <c r="W10" s="3" t="str">
        <f>TRIM(IF(MID(TRIM(Transportes!H10),1,FIND("-",TRIM(Transportes!H10),1)-2)="Acción humana","H","F"))</f>
        <v>F</v>
      </c>
      <c r="X10" s="119">
        <f>Transportes!G10</f>
        <v>0</v>
      </c>
      <c r="Y10" s="3"/>
      <c r="Z10" s="3"/>
    </row>
    <row r="11" spans="1:26" ht="15">
      <c r="A11" s="3"/>
      <c r="B11" s="3"/>
      <c r="C11" s="3"/>
      <c r="D11" s="3"/>
      <c r="E11" s="3"/>
      <c r="F11" s="3"/>
      <c r="G11" s="3"/>
      <c r="H11" s="120" t="s">
        <v>212</v>
      </c>
      <c r="I11" s="121">
        <v>2</v>
      </c>
      <c r="J11" s="122">
        <v>0</v>
      </c>
      <c r="K11" s="122">
        <f>SUM(I11:J11)</f>
        <v>2</v>
      </c>
      <c r="T11" s="3"/>
      <c r="U11" s="3" t="str">
        <f>TRIM(MID(TRIM(Transportes!D11),1,FIND(CHAR(10),TRIM(Transportes!D11),1)-1))</f>
        <v>Piura</v>
      </c>
      <c r="V11" s="3" t="str">
        <f>TRIM(IF(Transportes!F11="TRÁNSITO INTERRUMPIDO","Interrumpido",IF(Transportes!F11="TRÁNSITO RESTRINGIDO","Restringido","Normal")))</f>
        <v>Interrumpido</v>
      </c>
      <c r="W11" s="3" t="str">
        <f>TRIM(IF(MID(TRIM(Transportes!H11),1,FIND("-",TRIM(Transportes!H11),1)-2)="Acción humana","H","F"))</f>
        <v>F</v>
      </c>
      <c r="X11" s="119">
        <f>Transportes!G11</f>
        <v>100</v>
      </c>
      <c r="Y11" s="3"/>
      <c r="Z11" s="3"/>
    </row>
    <row r="12" spans="1:26" ht="15">
      <c r="A12" s="3"/>
      <c r="B12" s="3"/>
      <c r="C12" s="3"/>
      <c r="D12" s="3"/>
      <c r="E12" s="3"/>
      <c r="F12" s="3"/>
      <c r="G12" s="3"/>
      <c r="H12" s="76" t="s">
        <v>207</v>
      </c>
      <c r="I12" s="77">
        <f>SUM(I7:I11)</f>
        <v>24</v>
      </c>
      <c r="J12" s="77">
        <f>SUM(J7:J11)</f>
        <v>159</v>
      </c>
      <c r="K12" s="81">
        <f>SUM(K7:K11)</f>
        <v>183</v>
      </c>
      <c r="T12" s="3"/>
      <c r="U12" s="3" t="str">
        <f>TRIM(MID(TRIM(Transportes!D12),1,FIND(CHAR(10),TRIM(Transportes!D12),1)-1))</f>
        <v>Ica</v>
      </c>
      <c r="V12" s="3" t="str">
        <f>TRIM(IF(Transportes!F12="TRÁNSITO INTERRUMPIDO","Interrumpido",IF(Transportes!F12="TRÁNSITO RESTRINGIDO","Restringido","Normal")))</f>
        <v>Interrumpido</v>
      </c>
      <c r="W12" s="3" t="str">
        <f>TRIM(IF(MID(TRIM(Transportes!H12),1,FIND("-",TRIM(Transportes!H12),1)-2)="Acción humana","H","F"))</f>
        <v>F</v>
      </c>
      <c r="X12" s="119">
        <f>Transportes!G12</f>
        <v>200</v>
      </c>
      <c r="Y12" s="3"/>
      <c r="Z12" s="3"/>
    </row>
    <row r="13" spans="1:26">
      <c r="A13" s="3"/>
      <c r="B13" s="3"/>
      <c r="C13" s="3"/>
      <c r="D13" s="3"/>
      <c r="E13" s="3"/>
      <c r="F13" s="3"/>
      <c r="G13" s="3"/>
      <c r="T13" s="3"/>
      <c r="U13" s="3" t="str">
        <f>TRIM(MID(TRIM(Transportes!D13),1,FIND(CHAR(10),TRIM(Transportes!D13),1)-1))</f>
        <v>Piura</v>
      </c>
      <c r="V13" s="3" t="str">
        <f>TRIM(IF(Transportes!F13="TRÁNSITO INTERRUMPIDO","Interrumpido",IF(Transportes!F13="TRÁNSITO RESTRINGIDO","Restringido","Normal")))</f>
        <v>Interrumpido</v>
      </c>
      <c r="W13" s="3" t="str">
        <f>TRIM(IF(MID(TRIM(Transportes!H13),1,FIND("-",TRIM(Transportes!H13),1)-2)="Acción humana","H","F"))</f>
        <v>F</v>
      </c>
      <c r="X13" s="119">
        <f>Transportes!G13</f>
        <v>0</v>
      </c>
      <c r="Y13" s="3"/>
      <c r="Z13" s="3"/>
    </row>
    <row r="14" spans="1:26" ht="15">
      <c r="A14" s="3"/>
      <c r="B14" s="3"/>
      <c r="C14" s="3"/>
      <c r="D14" s="3"/>
      <c r="E14" s="3"/>
      <c r="F14" s="3"/>
      <c r="G14" s="3"/>
      <c r="H14" s="235" t="s">
        <v>236</v>
      </c>
      <c r="I14" s="236"/>
      <c r="J14" s="236"/>
      <c r="K14" s="236"/>
      <c r="L14" s="236"/>
      <c r="M14" s="236"/>
      <c r="O14" s="235" t="s">
        <v>574</v>
      </c>
      <c r="P14" s="236"/>
      <c r="Q14" s="236"/>
      <c r="R14" s="236"/>
      <c r="T14" s="3"/>
      <c r="U14" s="3" t="str">
        <f>TRIM(MID(TRIM(Transportes!D14),1,FIND(CHAR(10),TRIM(Transportes!D14),1)-1))</f>
        <v>Piura</v>
      </c>
      <c r="V14" s="3" t="str">
        <f>TRIM(IF(Transportes!F14="TRÁNSITO INTERRUMPIDO","Interrumpido",IF(Transportes!F14="TRÁNSITO RESTRINGIDO","Restringido","Normal")))</f>
        <v>Interrumpido</v>
      </c>
      <c r="W14" s="3" t="str">
        <f>TRIM(IF(MID(TRIM(Transportes!H14),1,FIND("-",TRIM(Transportes!H14),1)-2)="Acción humana","H","F"))</f>
        <v>F</v>
      </c>
      <c r="X14" s="119">
        <f>Transportes!G14</f>
        <v>1000</v>
      </c>
      <c r="Y14" s="3"/>
      <c r="Z14" s="3"/>
    </row>
    <row r="15" spans="1:26" ht="15" customHeight="1">
      <c r="A15" s="3"/>
      <c r="B15" s="3"/>
      <c r="C15" s="3"/>
      <c r="D15" s="3"/>
      <c r="E15" s="3"/>
      <c r="F15" s="3"/>
      <c r="G15" s="3"/>
      <c r="H15" s="242"/>
      <c r="I15" s="244" t="s">
        <v>213</v>
      </c>
      <c r="J15" s="245"/>
      <c r="K15" s="246" t="s">
        <v>214</v>
      </c>
      <c r="L15" s="247"/>
      <c r="M15" s="237" t="s">
        <v>207</v>
      </c>
      <c r="O15" s="239" t="s">
        <v>213</v>
      </c>
      <c r="P15" s="240"/>
      <c r="Q15" s="241"/>
      <c r="R15" s="237" t="s">
        <v>207</v>
      </c>
      <c r="T15" s="3"/>
      <c r="U15" s="3" t="str">
        <f>TRIM(MID(TRIM(Transportes!D15),1,FIND(CHAR(10),TRIM(Transportes!D15),1)-1))</f>
        <v>Piura</v>
      </c>
      <c r="V15" s="3" t="str">
        <f>TRIM(IF(Transportes!F15="TRÁNSITO INTERRUMPIDO","Interrumpido",IF(Transportes!F15="TRÁNSITO RESTRINGIDO","Restringido","Normal")))</f>
        <v>Interrumpido</v>
      </c>
      <c r="W15" s="3" t="str">
        <f>TRIM(IF(MID(TRIM(Transportes!H15),1,FIND("-",TRIM(Transportes!H15),1)-2)="Acción humana","H","F"))</f>
        <v>F</v>
      </c>
      <c r="X15" s="119">
        <f>Transportes!G15</f>
        <v>500</v>
      </c>
      <c r="Y15" s="3"/>
      <c r="Z15" s="3"/>
    </row>
    <row r="16" spans="1:26" ht="15" customHeight="1">
      <c r="A16" s="3"/>
      <c r="B16" s="3"/>
      <c r="C16" s="3"/>
      <c r="D16" s="3"/>
      <c r="E16" s="3"/>
      <c r="F16" s="3"/>
      <c r="G16" s="3"/>
      <c r="H16" s="243"/>
      <c r="I16" s="79" t="s">
        <v>215</v>
      </c>
      <c r="J16" s="80" t="s">
        <v>216</v>
      </c>
      <c r="K16" s="79" t="s">
        <v>215</v>
      </c>
      <c r="L16" s="80" t="s">
        <v>216</v>
      </c>
      <c r="M16" s="238"/>
      <c r="O16" s="116"/>
      <c r="P16" s="79" t="s">
        <v>215</v>
      </c>
      <c r="Q16" s="80" t="s">
        <v>216</v>
      </c>
      <c r="R16" s="238"/>
      <c r="T16" s="3"/>
      <c r="U16" s="3" t="str">
        <f>TRIM(MID(TRIM(Transportes!D16),1,FIND(CHAR(10),TRIM(Transportes!D16),1)-1))</f>
        <v>Piura</v>
      </c>
      <c r="V16" s="3" t="str">
        <f>TRIM(IF(Transportes!F16="TRÁNSITO INTERRUMPIDO","Interrumpido",IF(Transportes!F16="TRÁNSITO RESTRINGIDO","Restringido","Normal")))</f>
        <v>Interrumpido</v>
      </c>
      <c r="W16" s="3" t="str">
        <f>TRIM(IF(MID(TRIM(Transportes!H16),1,FIND("-",TRIM(Transportes!H16),1)-2)="Acción humana","H","F"))</f>
        <v>F</v>
      </c>
      <c r="X16" s="119">
        <f>Transportes!G16</f>
        <v>500</v>
      </c>
      <c r="Y16" s="3"/>
      <c r="Z16" s="3"/>
    </row>
    <row r="17" spans="1:26" ht="15">
      <c r="A17" s="3"/>
      <c r="B17" s="3"/>
      <c r="C17" s="3"/>
      <c r="D17" s="3"/>
      <c r="E17" s="3"/>
      <c r="F17" s="3"/>
      <c r="G17" s="3"/>
      <c r="H17" s="120" t="s">
        <v>217</v>
      </c>
      <c r="I17" s="122">
        <f>COUNTIFS(Eventos[DPTO],"Amazonas",Eventos[ESTADO],"Interrumpido",Eventos[FENOMENO],"F")</f>
        <v>4</v>
      </c>
      <c r="J17" s="122">
        <f>COUNTIFS(Eventos[DPTO],"Amazonas",Eventos[ESTADO],"Restringido",Eventos[FENOMENO],"F")</f>
        <v>5</v>
      </c>
      <c r="K17" s="122">
        <f>COUNTIFS(Eventos[DPTO],"Amazonas",Eventos[ESTADO],"Interrumpido",Eventos[FENOMENO],"H")</f>
        <v>0</v>
      </c>
      <c r="L17" s="122">
        <f>COUNTIFS(Eventos[DPTO],"Amazonas",Eventos[ESTADO],"Restringido",Eventos[FENOMENO],"H")</f>
        <v>0</v>
      </c>
      <c r="M17" s="122">
        <f>SUM(I17:L17)</f>
        <v>9</v>
      </c>
      <c r="O17" s="120" t="s">
        <v>217</v>
      </c>
      <c r="P17" s="123">
        <f>SUMIFS(Eventos[METRAJE],Eventos[DPTO],"Amazonas",Eventos[ESTADO],"Interrumpido",Eventos[FENOMENO],"F")</f>
        <v>0</v>
      </c>
      <c r="Q17" s="123">
        <f>SUMIFS(Eventos[METRAJE],Eventos[DPTO],"Amazonas",Eventos[ESTADO],"Restringido",Eventos[FENOMENO],"F")</f>
        <v>10000</v>
      </c>
      <c r="R17" s="123">
        <f t="shared" ref="R17:R40" si="0">SUM(P17:Q17)</f>
        <v>10000</v>
      </c>
      <c r="T17" s="3"/>
      <c r="U17" s="3" t="str">
        <f>TRIM(MID(TRIM(Transportes!D17),1,FIND(CHAR(10),TRIM(Transportes!D17),1)-1))</f>
        <v>Piura</v>
      </c>
      <c r="V17" s="3" t="str">
        <f>TRIM(IF(Transportes!F17="TRÁNSITO INTERRUMPIDO","Interrumpido",IF(Transportes!F17="TRÁNSITO RESTRINGIDO","Restringido","Normal")))</f>
        <v>Interrumpido</v>
      </c>
      <c r="W17" s="3" t="str">
        <f>TRIM(IF(MID(TRIM(Transportes!H17),1,FIND("-",TRIM(Transportes!H17),1)-2)="Acción humana","H","F"))</f>
        <v>F</v>
      </c>
      <c r="X17" s="119">
        <f>Transportes!G17</f>
        <v>1000</v>
      </c>
      <c r="Y17" s="3"/>
      <c r="Z17" s="3"/>
    </row>
    <row r="18" spans="1:26" ht="15">
      <c r="A18" s="3"/>
      <c r="B18" s="3"/>
      <c r="C18" s="3"/>
      <c r="D18" s="3"/>
      <c r="E18" s="3"/>
      <c r="F18" s="3"/>
      <c r="G18" s="3"/>
      <c r="H18" s="120" t="s">
        <v>218</v>
      </c>
      <c r="I18" s="122">
        <f>COUNTIFS(Eventos[DPTO],"Áncash",Eventos[ESTADO],"Interrumpido",Eventos[FENOMENO],"F")</f>
        <v>1</v>
      </c>
      <c r="J18" s="122">
        <f>COUNTIFS(Eventos[DPTO],"Áncash",Eventos[ESTADO],"Restringido",Eventos[FENOMENO],"F")</f>
        <v>19</v>
      </c>
      <c r="K18" s="122">
        <f>COUNTIFS(Eventos[DPTO],"Áncash",Eventos[ESTADO],"Interrumpido",Eventos[FENOMENO],"H")</f>
        <v>0</v>
      </c>
      <c r="L18" s="122">
        <f>COUNTIFS(Eventos[DPTO],"Áncash",Eventos[ESTADO],"Restringido",Eventos[FENOMENO],"H")</f>
        <v>0</v>
      </c>
      <c r="M18" s="122">
        <f t="shared" ref="M18:M40" si="1">SUM(I18:L18)</f>
        <v>20</v>
      </c>
      <c r="O18" s="120" t="s">
        <v>218</v>
      </c>
      <c r="P18" s="123">
        <f>SUMIFS(Eventos[METRAJE],Eventos[DPTO],"Áncash",Eventos[ESTADO],"Interrumpido",Eventos[FENOMENO],"F")</f>
        <v>0</v>
      </c>
      <c r="Q18" s="123">
        <f>SUMIFS(Eventos[METRAJE],Eventos[DPTO],"Áncash",Eventos[ESTADO],"Restringido",Eventos[FENOMENO],"F")</f>
        <v>1325</v>
      </c>
      <c r="R18" s="123">
        <f t="shared" si="0"/>
        <v>1325</v>
      </c>
      <c r="T18" s="3"/>
      <c r="U18" s="3" t="str">
        <f>TRIM(MID(TRIM(Transportes!D18),1,FIND(CHAR(10),TRIM(Transportes!D18),1)-1))</f>
        <v>Áncash</v>
      </c>
      <c r="V18" s="3" t="str">
        <f>TRIM(IF(Transportes!F18="TRÁNSITO INTERRUMPIDO","Interrumpido",IF(Transportes!F18="TRÁNSITO RESTRINGIDO","Restringido","Normal")))</f>
        <v>Interrumpido</v>
      </c>
      <c r="W18" s="3" t="str">
        <f>TRIM(IF(MID(TRIM(Transportes!H18),1,FIND("-",TRIM(Transportes!H18),1)-2)="Acción humana","H","F"))</f>
        <v>F</v>
      </c>
      <c r="X18" s="119">
        <f>Transportes!G18</f>
        <v>0</v>
      </c>
      <c r="Y18" s="3"/>
      <c r="Z18" s="3"/>
    </row>
    <row r="19" spans="1:26" ht="15">
      <c r="A19" s="3"/>
      <c r="B19" s="3"/>
      <c r="C19" s="3"/>
      <c r="D19" s="3"/>
      <c r="E19" s="3"/>
      <c r="F19" s="3"/>
      <c r="G19" s="3"/>
      <c r="H19" s="120" t="s">
        <v>219</v>
      </c>
      <c r="I19" s="122">
        <f>COUNTIFS(Eventos[DPTO],"Apurímac",Eventos[ESTADO],"Interrumpido",Eventos[FENOMENO],"F")</f>
        <v>1</v>
      </c>
      <c r="J19" s="122">
        <f>COUNTIFS(Eventos[DPTO],"Apurímac",Eventos[ESTADO],"Restringido",Eventos[FENOMENO],"F")</f>
        <v>3</v>
      </c>
      <c r="K19" s="122">
        <f>COUNTIFS(Eventos[DPTO],"Apurímac",Eventos[ESTADO],"Interrumpido",Eventos[FENOMENO],"H")</f>
        <v>0</v>
      </c>
      <c r="L19" s="122">
        <f>COUNTIFS(Eventos[DPTO],"Apurímac",Eventos[ESTADO],"Restringido",Eventos[FENOMENO],"H")</f>
        <v>0</v>
      </c>
      <c r="M19" s="122">
        <f t="shared" si="1"/>
        <v>4</v>
      </c>
      <c r="O19" s="120" t="s">
        <v>219</v>
      </c>
      <c r="P19" s="123">
        <f>SUMIFS(Eventos[METRAJE],Eventos[DPTO],"Apurímac",Eventos[ESTADO],"Interrumpido",Eventos[FENOMENO],"F")</f>
        <v>0</v>
      </c>
      <c r="Q19" s="123">
        <f>SUMIFS(Eventos[METRAJE],Eventos[DPTO],"Apurímac",Eventos[ESTADO],"Restringido",Eventos[FENOMENO],"F")</f>
        <v>100</v>
      </c>
      <c r="R19" s="123">
        <f t="shared" si="0"/>
        <v>100</v>
      </c>
      <c r="T19" s="3"/>
      <c r="U19" s="3" t="str">
        <f>TRIM(MID(TRIM(Transportes!D19),1,FIND(CHAR(10),TRIM(Transportes!D19),1)-1))</f>
        <v>Piura</v>
      </c>
      <c r="V19" s="3" t="str">
        <f>TRIM(IF(Transportes!F19="TRÁNSITO INTERRUMPIDO","Interrumpido",IF(Transportes!F19="TRÁNSITO RESTRINGIDO","Restringido","Normal")))</f>
        <v>Interrumpido</v>
      </c>
      <c r="W19" s="3" t="str">
        <f>TRIM(IF(MID(TRIM(Transportes!H19),1,FIND("-",TRIM(Transportes!H19),1)-2)="Acción humana","H","F"))</f>
        <v>F</v>
      </c>
      <c r="X19" s="119">
        <f>Transportes!G19</f>
        <v>0</v>
      </c>
      <c r="Y19" s="3"/>
      <c r="Z19" s="3"/>
    </row>
    <row r="20" spans="1:26" ht="15">
      <c r="A20" s="3"/>
      <c r="B20" s="3"/>
      <c r="C20" s="3"/>
      <c r="D20" s="3"/>
      <c r="E20" s="3"/>
      <c r="F20" s="3"/>
      <c r="G20" s="3"/>
      <c r="H20" s="120" t="s">
        <v>197</v>
      </c>
      <c r="I20" s="122">
        <f>COUNTIFS(Eventos[DPTO],"Arequipa",Eventos[ESTADO],"Interrumpido",Eventos[FENOMENO],"F")</f>
        <v>0</v>
      </c>
      <c r="J20" s="122">
        <f>COUNTIFS(Eventos[DPTO],"Arequipa",Eventos[ESTADO],"Restringido",Eventos[FENOMENO],"F")</f>
        <v>1</v>
      </c>
      <c r="K20" s="122">
        <f>COUNTIFS(Eventos[DPTO],"Arequipa",Eventos[ESTADO],"Interrumpido",Eventos[FENOMENO],"H")</f>
        <v>0</v>
      </c>
      <c r="L20" s="122">
        <f>COUNTIFS(Eventos[DPTO],"Arequipa",Eventos[ESTADO],"Restringido",Eventos[FENOMENO],"H")</f>
        <v>0</v>
      </c>
      <c r="M20" s="122">
        <f t="shared" si="1"/>
        <v>1</v>
      </c>
      <c r="O20" s="120" t="s">
        <v>197</v>
      </c>
      <c r="P20" s="123">
        <f>SUMIFS(Eventos[METRAJE],Eventos[DPTO],"Arequipa",Eventos[ESTADO],"Interrumpido",Eventos[FENOMENO],"F")</f>
        <v>0</v>
      </c>
      <c r="Q20" s="123">
        <f>SUMIFS(Eventos[METRAJE],Eventos[DPTO],"Arequipa",Eventos[ESTADO],"Restringido",Eventos[FENOMENO],"F")</f>
        <v>600</v>
      </c>
      <c r="R20" s="123">
        <f t="shared" si="0"/>
        <v>600</v>
      </c>
      <c r="T20" s="3"/>
      <c r="U20" s="3" t="str">
        <f>TRIM(MID(TRIM(Transportes!D20),1,FIND(CHAR(10),TRIM(Transportes!D20),1)-1))</f>
        <v>Huancavelica</v>
      </c>
      <c r="V20" s="3" t="str">
        <f>TRIM(IF(Transportes!F20="TRÁNSITO INTERRUMPIDO","Interrumpido",IF(Transportes!F20="TRÁNSITO RESTRINGIDO","Restringido","Normal")))</f>
        <v>Interrumpido</v>
      </c>
      <c r="W20" s="3" t="str">
        <f>TRIM(IF(MID(TRIM(Transportes!H20),1,FIND("-",TRIM(Transportes!H20),1)-2)="Acción humana","H","F"))</f>
        <v>F</v>
      </c>
      <c r="X20" s="119">
        <f>Transportes!G20</f>
        <v>70</v>
      </c>
      <c r="Y20" s="3"/>
      <c r="Z20" s="3"/>
    </row>
    <row r="21" spans="1:26" ht="15">
      <c r="A21" s="3"/>
      <c r="B21" s="3"/>
      <c r="C21" s="3"/>
      <c r="D21" s="3"/>
      <c r="E21" s="3"/>
      <c r="F21" s="3"/>
      <c r="G21" s="3"/>
      <c r="H21" s="120" t="s">
        <v>220</v>
      </c>
      <c r="I21" s="122">
        <f>COUNTIFS(Eventos[DPTO],"Ayacucho",Eventos[ESTADO],"Interrumpido",Eventos[FENOMENO],"F")</f>
        <v>0</v>
      </c>
      <c r="J21" s="122">
        <f>COUNTIFS(Eventos[DPTO],"Ayacucho",Eventos[ESTADO],"Restringido",Eventos[FENOMENO],"F")</f>
        <v>8</v>
      </c>
      <c r="K21" s="122">
        <f>COUNTIFS(Eventos[DPTO],"Ayacucho",Eventos[ESTADO],"Interrumpido",Eventos[FENOMENO],"H")</f>
        <v>0</v>
      </c>
      <c r="L21" s="122">
        <f>COUNTIFS(Eventos[DPTO],"Ayacucho",Eventos[ESTADO],"Restringido",Eventos[FENOMENO],"H")</f>
        <v>0</v>
      </c>
      <c r="M21" s="122">
        <f t="shared" si="1"/>
        <v>8</v>
      </c>
      <c r="O21" s="120" t="s">
        <v>220</v>
      </c>
      <c r="P21" s="123">
        <f>SUMIFS(Eventos[METRAJE],Eventos[DPTO],"Ayacucho",Eventos[ESTADO],"Interrumpido",Eventos[FENOMENO],"F")</f>
        <v>0</v>
      </c>
      <c r="Q21" s="123">
        <f>SUMIFS(Eventos[METRAJE],Eventos[DPTO],"Ayacucho",Eventos[ESTADO],"Restringido",Eventos[FENOMENO],"F")</f>
        <v>615</v>
      </c>
      <c r="R21" s="123">
        <f t="shared" si="0"/>
        <v>615</v>
      </c>
      <c r="T21" s="3"/>
      <c r="U21" s="3" t="str">
        <f>TRIM(MID(TRIM(Transportes!D21),1,FIND(CHAR(10),TRIM(Transportes!D21),1)-1))</f>
        <v>Puno</v>
      </c>
      <c r="V21" s="3" t="str">
        <f>TRIM(IF(Transportes!F21="TRÁNSITO INTERRUMPIDO","Interrumpido",IF(Transportes!F21="TRÁNSITO RESTRINGIDO","Restringido","Normal")))</f>
        <v>Interrumpido</v>
      </c>
      <c r="W21" s="3" t="str">
        <f>TRIM(IF(MID(TRIM(Transportes!H21),1,FIND("-",TRIM(Transportes!H21),1)-2)="Acción humana","H","F"))</f>
        <v>H</v>
      </c>
      <c r="X21" s="119">
        <f>Transportes!G21</f>
        <v>0</v>
      </c>
      <c r="Y21" s="3"/>
      <c r="Z21" s="3"/>
    </row>
    <row r="22" spans="1:26" ht="15">
      <c r="A22" s="3"/>
      <c r="B22" s="3"/>
      <c r="C22" s="3"/>
      <c r="D22" s="3"/>
      <c r="E22" s="3"/>
      <c r="F22" s="3"/>
      <c r="G22" s="3"/>
      <c r="H22" s="120" t="s">
        <v>221</v>
      </c>
      <c r="I22" s="122">
        <f>COUNTIFS(Eventos[DPTO],"Cajamarca",Eventos[ESTADO],"Interrumpido",Eventos[FENOMENO],"F")</f>
        <v>0</v>
      </c>
      <c r="J22" s="122">
        <f>COUNTIFS(Eventos[DPTO],"Cajamarca",Eventos[ESTADO],"Restringido",Eventos[FENOMENO],"F")</f>
        <v>10</v>
      </c>
      <c r="K22" s="122">
        <f>COUNTIFS(Eventos[DPTO],"Cajamarca",Eventos[ESTADO],"Interrumpido",Eventos[FENOMENO],"H")</f>
        <v>0</v>
      </c>
      <c r="L22" s="122">
        <f>COUNTIFS(Eventos[DPTO],"Cajamarca",Eventos[ESTADO],"Restringido",Eventos[FENOMENO],"H")</f>
        <v>0</v>
      </c>
      <c r="M22" s="122">
        <f t="shared" si="1"/>
        <v>10</v>
      </c>
      <c r="O22" s="120" t="s">
        <v>221</v>
      </c>
      <c r="P22" s="123">
        <f>SUMIFS(Eventos[METRAJE],Eventos[DPTO],"Cajamarca",Eventos[ESTADO],"Interrumpido",Eventos[FENOMENO],"F")</f>
        <v>0</v>
      </c>
      <c r="Q22" s="123">
        <f>SUMIFS(Eventos[METRAJE],Eventos[DPTO],"Cajamarca",Eventos[ESTADO],"Restringido",Eventos[FENOMENO],"F")</f>
        <v>1203</v>
      </c>
      <c r="R22" s="123">
        <f t="shared" si="0"/>
        <v>1203</v>
      </c>
      <c r="T22" s="3"/>
      <c r="U22" s="3" t="str">
        <f>TRIM(MID(TRIM(Transportes!D22),1,FIND(CHAR(10),TRIM(Transportes!D22),1)-1))</f>
        <v>Piura</v>
      </c>
      <c r="V22" s="3" t="str">
        <f>TRIM(IF(Transportes!F22="TRÁNSITO INTERRUMPIDO","Interrumpido",IF(Transportes!F22="TRÁNSITO RESTRINGIDO","Restringido","Normal")))</f>
        <v>Restringido</v>
      </c>
      <c r="W22" s="3" t="str">
        <f>TRIM(IF(MID(TRIM(Transportes!H22),1,FIND("-",TRIM(Transportes!H22),1)-2)="Acción humana","H","F"))</f>
        <v>F</v>
      </c>
      <c r="X22" s="119">
        <f>Transportes!G22</f>
        <v>0</v>
      </c>
      <c r="Y22" s="3"/>
      <c r="Z22" s="3"/>
    </row>
    <row r="23" spans="1:26" ht="15">
      <c r="H23" s="120" t="s">
        <v>222</v>
      </c>
      <c r="I23" s="122">
        <f>COUNTIFS(Eventos[DPTO],"Cusco",Eventos[ESTADO],"Interrumpido",Eventos[FENOMENO],"F")</f>
        <v>0</v>
      </c>
      <c r="J23" s="122">
        <f>COUNTIFS(Eventos[DPTO],"Cusco",Eventos[ESTADO],"Restringido",Eventos[FENOMENO],"F")</f>
        <v>2</v>
      </c>
      <c r="K23" s="122">
        <f>COUNTIFS(Eventos[DPTO],"Cusco",Eventos[ESTADO],"Interrumpido",Eventos[FENOMENO],"H")</f>
        <v>0</v>
      </c>
      <c r="L23" s="122">
        <f>COUNTIFS(Eventos[DPTO],"Cusco",Eventos[ESTADO],"Restringido",Eventos[FENOMENO],"H")</f>
        <v>0</v>
      </c>
      <c r="M23" s="122">
        <f t="shared" si="1"/>
        <v>2</v>
      </c>
      <c r="O23" s="120" t="s">
        <v>222</v>
      </c>
      <c r="P23" s="123">
        <f>SUMIFS(Eventos[METRAJE],Eventos[DPTO],"Cusco",Eventos[ESTADO],"Interrumpido",Eventos[FENOMENO],"F")</f>
        <v>0</v>
      </c>
      <c r="Q23" s="123">
        <f>SUMIFS(Eventos[METRAJE],Eventos[DPTO],"Cusco",Eventos[ESTADO],"Restringido",Eventos[FENOMENO],"F")</f>
        <v>0</v>
      </c>
      <c r="R23" s="123">
        <f t="shared" si="0"/>
        <v>0</v>
      </c>
      <c r="T23" s="3"/>
      <c r="U23" s="3" t="str">
        <f>TRIM(MID(TRIM(Transportes!D23),1,FIND(CHAR(10),TRIM(Transportes!D23),1)-1))</f>
        <v>Apurímac</v>
      </c>
      <c r="V23" s="3" t="str">
        <f>TRIM(IF(Transportes!F23="TRÁNSITO INTERRUMPIDO","Interrumpido",IF(Transportes!F23="TRÁNSITO RESTRINGIDO","Restringido","Normal")))</f>
        <v>Restringido</v>
      </c>
      <c r="W23" s="3" t="str">
        <f>TRIM(IF(MID(TRIM(Transportes!H23),1,FIND("-",TRIM(Transportes!H23),1)-2)="Acción humana","H","F"))</f>
        <v>F</v>
      </c>
      <c r="X23" s="119">
        <f>Transportes!G23</f>
        <v>0</v>
      </c>
    </row>
    <row r="24" spans="1:26" ht="15">
      <c r="H24" s="120" t="s">
        <v>223</v>
      </c>
      <c r="I24" s="122">
        <f>COUNTIFS(Eventos[DPTO],"Huancavelica",Eventos[ESTADO],"Interrumpido",Eventos[FENOMENO],"F")</f>
        <v>1</v>
      </c>
      <c r="J24" s="122">
        <f>COUNTIFS(Eventos[DPTO],"Huancavelica",Eventos[ESTADO],"Restringido",Eventos[FENOMENO],"F")</f>
        <v>3</v>
      </c>
      <c r="K24" s="122">
        <f>COUNTIFS(Eventos[DPTO],"Huancavelica",Eventos[ESTADO],"Interrumpido",Eventos[FENOMENO],"H")</f>
        <v>0</v>
      </c>
      <c r="L24" s="122">
        <f>COUNTIFS(Eventos[DPTO],"Huancavelica",Eventos[ESTADO],"Restringido",Eventos[FENOMENO],"H")</f>
        <v>0</v>
      </c>
      <c r="M24" s="122">
        <f t="shared" si="1"/>
        <v>4</v>
      </c>
      <c r="O24" s="120" t="s">
        <v>223</v>
      </c>
      <c r="P24" s="123">
        <f>SUMIFS(Eventos[METRAJE],Eventos[DPTO],"Huancavelica",Eventos[ESTADO],"Interrumpido",Eventos[FENOMENO],"F")</f>
        <v>70</v>
      </c>
      <c r="Q24" s="123">
        <f>SUMIFS(Eventos[METRAJE],Eventos[DPTO],"Huancavelica",Eventos[ESTADO],"Restringido",Eventos[FENOMENO],"F")</f>
        <v>100</v>
      </c>
      <c r="R24" s="123">
        <f t="shared" si="0"/>
        <v>170</v>
      </c>
      <c r="T24" s="3"/>
      <c r="U24" s="3" t="str">
        <f>TRIM(MID(TRIM(Transportes!D24),1,FIND(CHAR(10),TRIM(Transportes!D24),1)-1))</f>
        <v>Piura</v>
      </c>
      <c r="V24" s="3" t="str">
        <f>TRIM(IF(Transportes!F24="TRÁNSITO INTERRUMPIDO","Interrumpido",IF(Transportes!F24="TRÁNSITO RESTRINGIDO","Restringido","Normal")))</f>
        <v>Restringido</v>
      </c>
      <c r="W24" s="3" t="str">
        <f>TRIM(IF(MID(TRIM(Transportes!H24),1,FIND("-",TRIM(Transportes!H24),1)-2)="Acción humana","H","F"))</f>
        <v>F</v>
      </c>
      <c r="X24" s="119">
        <f>Transportes!G24</f>
        <v>0</v>
      </c>
    </row>
    <row r="25" spans="1:26" ht="15">
      <c r="H25" s="120" t="s">
        <v>224</v>
      </c>
      <c r="I25" s="122">
        <f>COUNTIFS(Eventos[DPTO],"Huánuco",Eventos[ESTADO],"Interrumpido",Eventos[FENOMENO],"F")</f>
        <v>1</v>
      </c>
      <c r="J25" s="122">
        <f>COUNTIFS(Eventos[DPTO],"Huánuco",Eventos[ESTADO],"Restringido",Eventos[FENOMENO],"F")</f>
        <v>4</v>
      </c>
      <c r="K25" s="122">
        <f>COUNTIFS(Eventos[DPTO],"Huánuco",Eventos[ESTADO],"Interrumpido",Eventos[FENOMENO],"H")</f>
        <v>0</v>
      </c>
      <c r="L25" s="122">
        <f>COUNTIFS(Eventos[DPTO],"Huánuco",Eventos[ESTADO],"Restringido",Eventos[FENOMENO],"H")</f>
        <v>0</v>
      </c>
      <c r="M25" s="122">
        <f t="shared" si="1"/>
        <v>5</v>
      </c>
      <c r="O25" s="120" t="s">
        <v>224</v>
      </c>
      <c r="P25" s="123">
        <f>SUMIFS(Eventos[METRAJE],Eventos[DPTO],"Huánuco",Eventos[ESTADO],"Interrumpido",Eventos[FENOMENO],"F")</f>
        <v>0</v>
      </c>
      <c r="Q25" s="123">
        <f>SUMIFS(Eventos[METRAJE],Eventos[DPTO],"Huánuco",Eventos[ESTADO],"Restringido",Eventos[FENOMENO],"F")</f>
        <v>120</v>
      </c>
      <c r="R25" s="123">
        <f t="shared" si="0"/>
        <v>120</v>
      </c>
      <c r="T25" s="3"/>
      <c r="U25" s="3" t="str">
        <f>TRIM(MID(TRIM(Transportes!D25),1,FIND(CHAR(10),TRIM(Transportes!D25),1)-1))</f>
        <v>Amazonas</v>
      </c>
      <c r="V25" s="3" t="str">
        <f>TRIM(IF(Transportes!F25="TRÁNSITO INTERRUMPIDO","Interrumpido",IF(Transportes!F25="TRÁNSITO RESTRINGIDO","Restringido","Normal")))</f>
        <v>Restringido</v>
      </c>
      <c r="W25" s="3" t="str">
        <f>TRIM(IF(MID(TRIM(Transportes!H25),1,FIND("-",TRIM(Transportes!H25),1)-2)="Acción humana","H","F"))</f>
        <v>F</v>
      </c>
      <c r="X25" s="119">
        <f>Transportes!G25</f>
        <v>0</v>
      </c>
    </row>
    <row r="26" spans="1:26" ht="15">
      <c r="H26" s="120" t="s">
        <v>196</v>
      </c>
      <c r="I26" s="122">
        <f>COUNTIFS(Eventos[DPTO],"Ica",Eventos[ESTADO],"Interrumpido",Eventos[FENOMENO],"F")</f>
        <v>1</v>
      </c>
      <c r="J26" s="122">
        <f>COUNTIFS(Eventos[DPTO],"Ica",Eventos[ESTADO],"Restringido",Eventos[FENOMENO],"F")</f>
        <v>4</v>
      </c>
      <c r="K26" s="122">
        <f>COUNTIFS(Eventos[DPTO],"Ica",Eventos[ESTADO],"Interrumpido",Eventos[FENOMENO],"H")</f>
        <v>0</v>
      </c>
      <c r="L26" s="122">
        <f>COUNTIFS(Eventos[DPTO],"Ica",Eventos[ESTADO],"Restringido",Eventos[FENOMENO],"H")</f>
        <v>0</v>
      </c>
      <c r="M26" s="122">
        <f t="shared" si="1"/>
        <v>5</v>
      </c>
      <c r="O26" s="120" t="s">
        <v>196</v>
      </c>
      <c r="P26" s="123">
        <f>SUMIFS(Eventos[METRAJE],Eventos[DPTO],"Ica",Eventos[ESTADO],"Interrumpido",Eventos[FENOMENO],"F")</f>
        <v>200</v>
      </c>
      <c r="Q26" s="123">
        <f>SUMIFS(Eventos[METRAJE],Eventos[DPTO],"Ica",Eventos[ESTADO],"Restringido",Eventos[FENOMENO],"F")</f>
        <v>150</v>
      </c>
      <c r="R26" s="123">
        <f t="shared" si="0"/>
        <v>350</v>
      </c>
      <c r="T26" s="3"/>
      <c r="U26" s="3" t="str">
        <f>TRIM(MID(TRIM(Transportes!D26),1,FIND(CHAR(10),TRIM(Transportes!D26),1)-1))</f>
        <v>Apurímac</v>
      </c>
      <c r="V26" s="3" t="str">
        <f>TRIM(IF(Transportes!F26="TRÁNSITO INTERRUMPIDO","Interrumpido",IF(Transportes!F26="TRÁNSITO RESTRINGIDO","Restringido","Normal")))</f>
        <v>Restringido</v>
      </c>
      <c r="W26" s="3" t="str">
        <f>TRIM(IF(MID(TRIM(Transportes!H26),1,FIND("-",TRIM(Transportes!H26),1)-2)="Acción humana","H","F"))</f>
        <v>F</v>
      </c>
      <c r="X26" s="119">
        <f>Transportes!G26</f>
        <v>0</v>
      </c>
    </row>
    <row r="27" spans="1:26" ht="15">
      <c r="H27" s="120" t="s">
        <v>225</v>
      </c>
      <c r="I27" s="122">
        <f>COUNTIFS(Eventos[DPTO],"Junín",Eventos[ESTADO],"Interrumpido",Eventos[FENOMENO],"F")</f>
        <v>0</v>
      </c>
      <c r="J27" s="122">
        <f>COUNTIFS(Eventos[DPTO],"Junín",Eventos[ESTADO],"Restringido",Eventos[FENOMENO],"F")</f>
        <v>1</v>
      </c>
      <c r="K27" s="122">
        <f>COUNTIFS(Eventos[DPTO],"Junín",Eventos[ESTADO],"Interrumpido",Eventos[FENOMENO],"H")</f>
        <v>0</v>
      </c>
      <c r="L27" s="122">
        <f>COUNTIFS(Eventos[DPTO],"Junín",Eventos[ESTADO],"Restringido",Eventos[FENOMENO],"H")</f>
        <v>0</v>
      </c>
      <c r="M27" s="122">
        <f>SUM(I27:L27)</f>
        <v>1</v>
      </c>
      <c r="O27" s="120" t="s">
        <v>225</v>
      </c>
      <c r="P27" s="123">
        <f>SUMIFS(Eventos[METRAJE],Eventos[DPTO],"Junín",Eventos[ESTADO],"Interrumpido",Eventos[FENOMENO],"F")</f>
        <v>0</v>
      </c>
      <c r="Q27" s="123">
        <f>SUMIFS(Eventos[METRAJE],Eventos[DPTO],"Junín",Eventos[ESTADO],"Restringido",Eventos[FENOMENO],"F")</f>
        <v>0</v>
      </c>
      <c r="R27" s="123">
        <f t="shared" si="0"/>
        <v>0</v>
      </c>
      <c r="T27" s="3"/>
      <c r="U27" s="3" t="str">
        <f>TRIM(MID(TRIM(Transportes!D27),1,FIND(CHAR(10),TRIM(Transportes!D27),1)-1))</f>
        <v>Cusco</v>
      </c>
      <c r="V27" s="3" t="str">
        <f>TRIM(IF(Transportes!F27="TRÁNSITO INTERRUMPIDO","Interrumpido",IF(Transportes!F27="TRÁNSITO RESTRINGIDO","Restringido","Normal")))</f>
        <v>Restringido</v>
      </c>
      <c r="W27" s="3" t="str">
        <f>TRIM(IF(MID(TRIM(Transportes!H27),1,FIND("-",TRIM(Transportes!H27),1)-2)="Acción humana","H","F"))</f>
        <v>F</v>
      </c>
      <c r="X27" s="119">
        <f>Transportes!G27</f>
        <v>0</v>
      </c>
    </row>
    <row r="28" spans="1:26" ht="15">
      <c r="H28" s="120" t="s">
        <v>198</v>
      </c>
      <c r="I28" s="122">
        <f>COUNTIFS(Eventos[DPTO],"La Libertad",Eventos[ESTADO],"Interrumpido",Eventos[FENOMENO],"F")</f>
        <v>0</v>
      </c>
      <c r="J28" s="122">
        <f>COUNTIFS(Eventos[DPTO],"La Libertad",Eventos[ESTADO],"Restringido",Eventos[FENOMENO],"F")</f>
        <v>7</v>
      </c>
      <c r="K28" s="122">
        <f>COUNTIFS(Eventos[DPTO],"La Libertad",Eventos[ESTADO],"Interrumpido",Eventos[FENOMENO],"H")</f>
        <v>0</v>
      </c>
      <c r="L28" s="122">
        <f>COUNTIFS(Eventos[DPTO],"La Libertad",Eventos[ESTADO],"Restringido",Eventos[FENOMENO],"H")</f>
        <v>0</v>
      </c>
      <c r="M28" s="122">
        <f t="shared" si="1"/>
        <v>7</v>
      </c>
      <c r="O28" s="120" t="s">
        <v>198</v>
      </c>
      <c r="P28" s="123">
        <f>SUMIFS(Eventos[METRAJE],Eventos[DPTO],"La Libertad",Eventos[ESTADO],"Interrumpido",Eventos[FENOMENO],"F")</f>
        <v>0</v>
      </c>
      <c r="Q28" s="123">
        <f>SUMIFS(Eventos[METRAJE],Eventos[DPTO],"La Libertad",Eventos[ESTADO],"Restringido",Eventos[FENOMENO],"F")</f>
        <v>2653</v>
      </c>
      <c r="R28" s="123">
        <f t="shared" si="0"/>
        <v>2653</v>
      </c>
      <c r="T28" s="3"/>
      <c r="U28" s="3" t="str">
        <f>TRIM(MID(TRIM(Transportes!D28),1,FIND(CHAR(10),TRIM(Transportes!D28),1)-1))</f>
        <v>Piura</v>
      </c>
      <c r="V28" s="3" t="str">
        <f>TRIM(IF(Transportes!F28="TRÁNSITO INTERRUMPIDO","Interrumpido",IF(Transportes!F28="TRÁNSITO RESTRINGIDO","Restringido","Normal")))</f>
        <v>Restringido</v>
      </c>
      <c r="W28" s="3" t="str">
        <f>TRIM(IF(MID(TRIM(Transportes!H28),1,FIND("-",TRIM(Transportes!H28),1)-2)="Acción humana","H","F"))</f>
        <v>F</v>
      </c>
      <c r="X28" s="119">
        <f>Transportes!G28</f>
        <v>0</v>
      </c>
    </row>
    <row r="29" spans="1:26" ht="15">
      <c r="H29" s="120" t="s">
        <v>226</v>
      </c>
      <c r="I29" s="122">
        <f>COUNTIFS(Eventos[DPTO],"Lambayeque",Eventos[ESTADO],"Interrumpido",Eventos[FENOMENO],"F")</f>
        <v>0</v>
      </c>
      <c r="J29" s="122">
        <f>COUNTIFS(Eventos[DPTO],"Lambayeque",Eventos[ESTADO],"Restringido",Eventos[FENOMENO],"F")</f>
        <v>8</v>
      </c>
      <c r="K29" s="122">
        <f>COUNTIFS(Eventos[DPTO],"Lambayeque",Eventos[ESTADO],"Interrumpido",Eventos[FENOMENO],"H")</f>
        <v>0</v>
      </c>
      <c r="L29" s="122">
        <f>COUNTIFS(Eventos[DPTO],"Lambayeque",Eventos[ESTADO],"Restringido",Eventos[FENOMENO],"H")</f>
        <v>0</v>
      </c>
      <c r="M29" s="122">
        <f t="shared" si="1"/>
        <v>8</v>
      </c>
      <c r="O29" s="120" t="s">
        <v>226</v>
      </c>
      <c r="P29" s="123">
        <f>SUMIFS(Eventos[METRAJE],Eventos[DPTO],"Lambayeque",Eventos[ESTADO],"Interrumpido",Eventos[FENOMENO],"F")</f>
        <v>0</v>
      </c>
      <c r="Q29" s="123">
        <f>SUMIFS(Eventos[METRAJE],Eventos[DPTO],"Lambayeque",Eventos[ESTADO],"Restringido",Eventos[FENOMENO],"F")</f>
        <v>1000</v>
      </c>
      <c r="R29" s="123">
        <f t="shared" si="0"/>
        <v>1000</v>
      </c>
      <c r="T29" s="3"/>
      <c r="U29" s="3" t="str">
        <f>TRIM(MID(TRIM(Transportes!D29),1,FIND(CHAR(10),TRIM(Transportes!D29),1)-1))</f>
        <v>Cajamarca</v>
      </c>
      <c r="V29" s="3" t="str">
        <f>TRIM(IF(Transportes!F29="TRÁNSITO INTERRUMPIDO","Interrumpido",IF(Transportes!F29="TRÁNSITO RESTRINGIDO","Restringido","Normal")))</f>
        <v>Restringido</v>
      </c>
      <c r="W29" s="3" t="str">
        <f>TRIM(IF(MID(TRIM(Transportes!H29),1,FIND("-",TRIM(Transportes!H29),1)-2)="Acción humana","H","F"))</f>
        <v>F</v>
      </c>
      <c r="X29" s="119">
        <f>Transportes!G29</f>
        <v>0</v>
      </c>
    </row>
    <row r="30" spans="1:26" ht="15">
      <c r="H30" s="120" t="s">
        <v>227</v>
      </c>
      <c r="I30" s="122">
        <f>COUNTIFS(Eventos[DPTO],"Lima",Eventos[ESTADO],"Interrumpido",Eventos[FENOMENO],"F")</f>
        <v>0</v>
      </c>
      <c r="J30" s="122">
        <f>COUNTIFS(Eventos[DPTO],"Lima",Eventos[ESTADO],"Restringido",Eventos[FENOMENO],"F")</f>
        <v>10</v>
      </c>
      <c r="K30" s="122">
        <f>COUNTIFS(Eventos[DPTO],"Lima",Eventos[ESTADO],"Interrumpido",Eventos[FENOMENO],"H")</f>
        <v>0</v>
      </c>
      <c r="L30" s="122">
        <f>COUNTIFS(Eventos[DPTO],"Lima",Eventos[ESTADO],"Restringido",Eventos[FENOMENO],"H")</f>
        <v>0</v>
      </c>
      <c r="M30" s="122">
        <f t="shared" si="1"/>
        <v>10</v>
      </c>
      <c r="O30" s="120" t="s">
        <v>227</v>
      </c>
      <c r="P30" s="123">
        <f>SUMIFS(Eventos[METRAJE],Eventos[DPTO],"Lima",Eventos[ESTADO],"Interrumpido",Eventos[FENOMENO],"F")</f>
        <v>0</v>
      </c>
      <c r="Q30" s="123">
        <f>SUMIFS(Eventos[METRAJE],Eventos[DPTO],"Lima",Eventos[ESTADO],"Restringido",Eventos[FENOMENO],"F")</f>
        <v>1350</v>
      </c>
      <c r="R30" s="123">
        <f t="shared" si="0"/>
        <v>1350</v>
      </c>
      <c r="T30" s="3"/>
      <c r="U30" s="3" t="str">
        <f>TRIM(MID(TRIM(Transportes!D30),1,FIND(CHAR(10),TRIM(Transportes!D30),1)-1))</f>
        <v>Cajamarca</v>
      </c>
      <c r="V30" s="3" t="str">
        <f>TRIM(IF(Transportes!F30="TRÁNSITO INTERRUMPIDO","Interrumpido",IF(Transportes!F30="TRÁNSITO RESTRINGIDO","Restringido","Normal")))</f>
        <v>Restringido</v>
      </c>
      <c r="W30" s="3" t="str">
        <f>TRIM(IF(MID(TRIM(Transportes!H30),1,FIND("-",TRIM(Transportes!H30),1)-2)="Acción humana","H","F"))</f>
        <v>F</v>
      </c>
      <c r="X30" s="119">
        <f>Transportes!G30</f>
        <v>0</v>
      </c>
    </row>
    <row r="31" spans="1:26" ht="15">
      <c r="H31" s="120" t="s">
        <v>228</v>
      </c>
      <c r="I31" s="122">
        <f>COUNTIFS(Eventos[DPTO],"Loreto",Eventos[ESTADO],"Interrumpido",Eventos[FENOMENO],"F")</f>
        <v>0</v>
      </c>
      <c r="J31" s="122">
        <f>COUNTIFS(Eventos[DPTO],"Loreto",Eventos[ESTADO],"Restringido",Eventos[FENOMENO],"F")</f>
        <v>0</v>
      </c>
      <c r="K31" s="122">
        <f>COUNTIFS(Eventos[DPTO],"Loreto",Eventos[ESTADO],"Interrumpido",Eventos[FENOMENO],"H")</f>
        <v>0</v>
      </c>
      <c r="L31" s="122">
        <f>COUNTIFS(Eventos[DPTO],"Loreto",Eventos[ESTADO],"Restringido",Eventos[FENOMENO],"H")</f>
        <v>0</v>
      </c>
      <c r="M31" s="122">
        <f t="shared" si="1"/>
        <v>0</v>
      </c>
      <c r="O31" s="120" t="s">
        <v>228</v>
      </c>
      <c r="P31" s="123">
        <f>SUMIFS(Eventos[METRAJE],Eventos[DPTO],"Loreto",Eventos[ESTADO],"Interrumpido",Eventos[FENOMENO],"F")</f>
        <v>0</v>
      </c>
      <c r="Q31" s="123">
        <f>SUMIFS(Eventos[METRAJE],Eventos[DPTO],"Loreto",Eventos[ESTADO],"Restringido",Eventos[FENOMENO],"F")</f>
        <v>0</v>
      </c>
      <c r="R31" s="123">
        <f t="shared" si="0"/>
        <v>0</v>
      </c>
      <c r="T31" s="3"/>
      <c r="U31" s="3" t="str">
        <f>TRIM(MID(TRIM(Transportes!D31),1,FIND(CHAR(10),TRIM(Transportes!D31),1)-1))</f>
        <v>Cajamarca</v>
      </c>
      <c r="V31" s="3" t="str">
        <f>TRIM(IF(Transportes!F31="TRÁNSITO INTERRUMPIDO","Interrumpido",IF(Transportes!F31="TRÁNSITO RESTRINGIDO","Restringido","Normal")))</f>
        <v>Restringido</v>
      </c>
      <c r="W31" s="3" t="str">
        <f>TRIM(IF(MID(TRIM(Transportes!H31),1,FIND("-",TRIM(Transportes!H31),1)-2)="Acción humana","H","F"))</f>
        <v>F</v>
      </c>
      <c r="X31" s="119">
        <f>Transportes!G31</f>
        <v>100</v>
      </c>
    </row>
    <row r="32" spans="1:26" ht="15">
      <c r="H32" s="120" t="s">
        <v>229</v>
      </c>
      <c r="I32" s="122">
        <f>COUNTIFS(Eventos[DPTO],"Madre de Dios",Eventos[ESTADO],"Interrumpido",Eventos[FENOMENO],"F")</f>
        <v>0</v>
      </c>
      <c r="J32" s="122">
        <f>COUNTIFS(Eventos[DPTO],"Madre de Dios",Eventos[ESTADO],"Restringido",Eventos[FENOMENO],"F")</f>
        <v>0</v>
      </c>
      <c r="K32" s="122">
        <f>COUNTIFS(Eventos[DPTO],"Madre de Dios",Eventos[ESTADO],"Interrumpido",Eventos[FENOMENO],"H")</f>
        <v>0</v>
      </c>
      <c r="L32" s="122">
        <f>COUNTIFS(Eventos[DPTO],"Madre de Dios",Eventos[ESTADO],"Restringido",Eventos[FENOMENO],"H")</f>
        <v>0</v>
      </c>
      <c r="M32" s="122">
        <f t="shared" si="1"/>
        <v>0</v>
      </c>
      <c r="O32" s="120" t="s">
        <v>229</v>
      </c>
      <c r="P32" s="123">
        <f>SUMIFS(Eventos[METRAJE],Eventos[DPTO],"Madre de Dios",Eventos[ESTADO],"Interrumpido",Eventos[FENOMENO],"F")</f>
        <v>0</v>
      </c>
      <c r="Q32" s="123">
        <f>SUMIFS(Eventos[METRAJE],Eventos[DPTO],"Madre de Dios",Eventos[ESTADO],"Restringido",Eventos[FENOMENO],"F")</f>
        <v>0</v>
      </c>
      <c r="R32" s="123">
        <f t="shared" si="0"/>
        <v>0</v>
      </c>
      <c r="T32" s="3"/>
      <c r="U32" s="3" t="str">
        <f>TRIM(MID(TRIM(Transportes!D32),1,FIND(CHAR(10),TRIM(Transportes!D32),1)-1))</f>
        <v>Lambayeque</v>
      </c>
      <c r="V32" s="3" t="str">
        <f>TRIM(IF(Transportes!F32="TRÁNSITO INTERRUMPIDO","Interrumpido",IF(Transportes!F32="TRÁNSITO RESTRINGIDO","Restringido","Normal")))</f>
        <v>Restringido</v>
      </c>
      <c r="W32" s="3" t="str">
        <f>TRIM(IF(MID(TRIM(Transportes!H32),1,FIND("-",TRIM(Transportes!H32),1)-2)="Acción humana","H","F"))</f>
        <v>F</v>
      </c>
      <c r="X32" s="119">
        <f>Transportes!G32</f>
        <v>100</v>
      </c>
    </row>
    <row r="33" spans="8:24" ht="15">
      <c r="H33" s="120" t="s">
        <v>199</v>
      </c>
      <c r="I33" s="122">
        <f>COUNTIFS(Eventos[DPTO],"Moquegua",Eventos[ESTADO],"Interrumpido",Eventos[FENOMENO],"F")</f>
        <v>0</v>
      </c>
      <c r="J33" s="122">
        <f>COUNTIFS(Eventos[DPTO],"Moquegua",Eventos[ESTADO],"Restringido",Eventos[FENOMENO],"F")</f>
        <v>3</v>
      </c>
      <c r="K33" s="122">
        <f>COUNTIFS(Eventos[DPTO],"Moquegua",Eventos[ESTADO],"Interrumpido",Eventos[FENOMENO],"H")</f>
        <v>0</v>
      </c>
      <c r="L33" s="122">
        <f>COUNTIFS(Eventos[DPTO],"Moquegua",Eventos[ESTADO],"Restringido",Eventos[FENOMENO],"H")</f>
        <v>0</v>
      </c>
      <c r="M33" s="122">
        <f t="shared" si="1"/>
        <v>3</v>
      </c>
      <c r="O33" s="120" t="s">
        <v>199</v>
      </c>
      <c r="P33" s="123">
        <f>SUMIFS(Eventos[METRAJE],Eventos[DPTO],"Moquegua",Eventos[ESTADO],"Interrumpido",Eventos[FENOMENO],"F")</f>
        <v>0</v>
      </c>
      <c r="Q33" s="123">
        <f>SUMIFS(Eventos[METRAJE],Eventos[DPTO],"Moquegua",Eventos[ESTADO],"Restringido",Eventos[FENOMENO],"F")</f>
        <v>130</v>
      </c>
      <c r="R33" s="123">
        <f t="shared" si="0"/>
        <v>130</v>
      </c>
      <c r="T33" s="3"/>
      <c r="U33" s="3" t="str">
        <f>TRIM(MID(TRIM(Transportes!D33),1,FIND(CHAR(10),TRIM(Transportes!D33),1)-1))</f>
        <v>Piura</v>
      </c>
      <c r="V33" s="3" t="str">
        <f>TRIM(IF(Transportes!F33="TRÁNSITO INTERRUMPIDO","Interrumpido",IF(Transportes!F33="TRÁNSITO RESTRINGIDO","Restringido","Normal")))</f>
        <v>Restringido</v>
      </c>
      <c r="W33" s="3" t="str">
        <f>TRIM(IF(MID(TRIM(Transportes!H33),1,FIND("-",TRIM(Transportes!H33),1)-2)="Acción humana","H","F"))</f>
        <v>F</v>
      </c>
      <c r="X33" s="119">
        <f>Transportes!G33</f>
        <v>0</v>
      </c>
    </row>
    <row r="34" spans="8:24" ht="15">
      <c r="H34" s="120" t="s">
        <v>230</v>
      </c>
      <c r="I34" s="122">
        <f>COUNTIFS(Eventos[DPTO],"Pasco",Eventos[ESTADO],"Interrumpido",Eventos[FENOMENO],"F")</f>
        <v>0</v>
      </c>
      <c r="J34" s="122">
        <f>COUNTIFS(Eventos[DPTO],"Pasco",Eventos[ESTADO],"Restringido",Eventos[FENOMENO],"F")</f>
        <v>1</v>
      </c>
      <c r="K34" s="122">
        <f>COUNTIFS(Eventos[DPTO],"Pasco",Eventos[ESTADO],"Interrumpido",Eventos[FENOMENO],"H")</f>
        <v>0</v>
      </c>
      <c r="L34" s="122">
        <f>COUNTIFS(Eventos[DPTO],"Pasco",Eventos[ESTADO],"Restringido",Eventos[FENOMENO],"H")</f>
        <v>0</v>
      </c>
      <c r="M34" s="122">
        <f t="shared" si="1"/>
        <v>1</v>
      </c>
      <c r="O34" s="120" t="s">
        <v>230</v>
      </c>
      <c r="P34" s="123">
        <f>SUMIFS(Eventos[METRAJE],Eventos[DPTO],"Pasco",Eventos[ESTADO],"Interrumpido",Eventos[FENOMENO],"F")</f>
        <v>0</v>
      </c>
      <c r="Q34" s="123">
        <f>SUMIFS(Eventos[METRAJE],Eventos[DPTO],"Pasco",Eventos[ESTADO],"Restringido",Eventos[FENOMENO],"F")</f>
        <v>0</v>
      </c>
      <c r="R34" s="123">
        <f t="shared" si="0"/>
        <v>0</v>
      </c>
      <c r="T34" s="3"/>
      <c r="U34" s="3" t="str">
        <f>TRIM(MID(TRIM(Transportes!D34),1,FIND(CHAR(10),TRIM(Transportes!D34),1)-1))</f>
        <v>Áncash</v>
      </c>
      <c r="V34" s="3" t="str">
        <f>TRIM(IF(Transportes!F34="TRÁNSITO INTERRUMPIDO","Interrumpido",IF(Transportes!F34="TRÁNSITO RESTRINGIDO","Restringido","Normal")))</f>
        <v>Restringido</v>
      </c>
      <c r="W34" s="3" t="str">
        <f>TRIM(IF(MID(TRIM(Transportes!H34),1,FIND("-",TRIM(Transportes!H34),1)-2)="Acción humana","H","F"))</f>
        <v>F</v>
      </c>
      <c r="X34" s="119">
        <f>Transportes!G34</f>
        <v>0</v>
      </c>
    </row>
    <row r="35" spans="8:24" ht="15">
      <c r="H35" s="120" t="s">
        <v>191</v>
      </c>
      <c r="I35" s="122">
        <f>COUNTIFS(Eventos[DPTO],"Piura",Eventos[ESTADO],"Interrumpido",Eventos[FENOMENO],"F")</f>
        <v>7</v>
      </c>
      <c r="J35" s="122">
        <f>COUNTIFS(Eventos[DPTO],"Piura",Eventos[ESTADO],"Restringido",Eventos[FENOMENO],"F")</f>
        <v>28</v>
      </c>
      <c r="K35" s="122">
        <f>COUNTIFS(Eventos[DPTO],"Piura",Eventos[ESTADO],"Interrumpido",Eventos[FENOMENO],"H")</f>
        <v>0</v>
      </c>
      <c r="L35" s="122">
        <f>COUNTIFS(Eventos[DPTO],"Piura",Eventos[ESTADO],"Restringido",Eventos[FENOMENO],"H")</f>
        <v>0</v>
      </c>
      <c r="M35" s="122">
        <f t="shared" si="1"/>
        <v>35</v>
      </c>
      <c r="O35" s="120" t="s">
        <v>191</v>
      </c>
      <c r="P35" s="123">
        <f>SUMIFS(Eventos[METRAJE],Eventos[DPTO],"Piura",Eventos[ESTADO],"Interrumpido",Eventos[FENOMENO],"F")</f>
        <v>3100</v>
      </c>
      <c r="Q35" s="123">
        <f>SUMIFS(Eventos[METRAJE],Eventos[DPTO],"Piura",Eventos[ESTADO],"Restringido",Eventos[FENOMENO],"F")</f>
        <v>3668</v>
      </c>
      <c r="R35" s="123">
        <f t="shared" si="0"/>
        <v>6768</v>
      </c>
      <c r="T35" s="3"/>
      <c r="U35" s="3" t="str">
        <f>TRIM(MID(TRIM(Transportes!D35),1,FIND(CHAR(10),TRIM(Transportes!D35),1)-1))</f>
        <v>Pasco</v>
      </c>
      <c r="V35" s="3" t="str">
        <f>TRIM(IF(Transportes!F35="TRÁNSITO INTERRUMPIDO","Interrumpido",IF(Transportes!F35="TRÁNSITO RESTRINGIDO","Restringido","Normal")))</f>
        <v>Restringido</v>
      </c>
      <c r="W35" s="3" t="str">
        <f>TRIM(IF(MID(TRIM(Transportes!H35),1,FIND("-",TRIM(Transportes!H35),1)-2)="Acción humana","H","F"))</f>
        <v>F</v>
      </c>
      <c r="X35" s="119">
        <f>Transportes!G35</f>
        <v>0</v>
      </c>
    </row>
    <row r="36" spans="8:24" ht="15">
      <c r="H36" s="120" t="s">
        <v>231</v>
      </c>
      <c r="I36" s="122">
        <f>COUNTIFS(Eventos[DPTO],"Puno",Eventos[ESTADO],"Interrumpido",Eventos[FENOMENO],"F")</f>
        <v>0</v>
      </c>
      <c r="J36" s="122">
        <f>COUNTIFS(Eventos[DPTO],"Puno",Eventos[ESTADO],"Restringido",Eventos[FENOMENO],"F")</f>
        <v>2</v>
      </c>
      <c r="K36" s="122">
        <f>COUNTIFS(Eventos[DPTO],"Puno",Eventos[ESTADO],"Interrumpido",Eventos[FENOMENO],"H")</f>
        <v>1</v>
      </c>
      <c r="L36" s="122">
        <f>COUNTIFS(Eventos[DPTO],"Puno",Eventos[ESTADO],"Restringido",Eventos[FENOMENO],"H")</f>
        <v>32</v>
      </c>
      <c r="M36" s="122">
        <f t="shared" si="1"/>
        <v>35</v>
      </c>
      <c r="O36" s="120" t="s">
        <v>231</v>
      </c>
      <c r="P36" s="123">
        <f>SUMIFS(Eventos[METRAJE],Eventos[DPTO],"Puno",Eventos[ESTADO],"Interrumpido",Eventos[FENOMENO],"F")</f>
        <v>0</v>
      </c>
      <c r="Q36" s="123">
        <f>SUMIFS(Eventos[METRAJE],Eventos[DPTO],"Puno",Eventos[ESTADO],"Restringido",Eventos[FENOMENO],"F")</f>
        <v>200</v>
      </c>
      <c r="R36" s="123">
        <f t="shared" si="0"/>
        <v>200</v>
      </c>
      <c r="T36" s="3"/>
      <c r="U36" s="3" t="str">
        <f>TRIM(MID(TRIM(Transportes!D36),1,FIND(CHAR(10),TRIM(Transportes!D36),1)-1))</f>
        <v>Cajamarca</v>
      </c>
      <c r="V36" s="3" t="str">
        <f>TRIM(IF(Transportes!F36="TRÁNSITO INTERRUMPIDO","Interrumpido",IF(Transportes!F36="TRÁNSITO RESTRINGIDO","Restringido","Normal")))</f>
        <v>Restringido</v>
      </c>
      <c r="W36" s="3" t="str">
        <f>TRIM(IF(MID(TRIM(Transportes!H36),1,FIND("-",TRIM(Transportes!H36),1)-2)="Acción humana","H","F"))</f>
        <v>F</v>
      </c>
      <c r="X36" s="119">
        <f>Transportes!G36</f>
        <v>400</v>
      </c>
    </row>
    <row r="37" spans="8:24" ht="15">
      <c r="H37" s="120" t="s">
        <v>232</v>
      </c>
      <c r="I37" s="122">
        <f>COUNTIFS(Eventos[DPTO],"San Martín",Eventos[ESTADO],"Interrumpido",Eventos[FENOMENO],"F")</f>
        <v>0</v>
      </c>
      <c r="J37" s="122">
        <f>COUNTIFS(Eventos[DPTO],"San Martín",Eventos[ESTADO],"Restringido",Eventos[FENOMENO],"F")</f>
        <v>2</v>
      </c>
      <c r="K37" s="122">
        <f>COUNTIFS(Eventos[DPTO],"San Martín",Eventos[ESTADO],"Interrumpido",Eventos[FENOMENO],"H")</f>
        <v>0</v>
      </c>
      <c r="L37" s="122">
        <f>COUNTIFS(Eventos[DPTO],"San Martín",Eventos[ESTADO],"Restringido",Eventos[FENOMENO],"H")</f>
        <v>0</v>
      </c>
      <c r="M37" s="122">
        <f t="shared" si="1"/>
        <v>2</v>
      </c>
      <c r="O37" s="120" t="s">
        <v>232</v>
      </c>
      <c r="P37" s="123">
        <f>SUMIFS(Eventos[METRAJE],Eventos[DPTO],"San Martín",Eventos[ESTADO],"Interrumpido",Eventos[FENOMENO],"F")</f>
        <v>0</v>
      </c>
      <c r="Q37" s="123">
        <f>SUMIFS(Eventos[METRAJE],Eventos[DPTO],"San Martín",Eventos[ESTADO],"Restringido",Eventos[FENOMENO],"F")</f>
        <v>100</v>
      </c>
      <c r="R37" s="123">
        <f t="shared" si="0"/>
        <v>100</v>
      </c>
      <c r="T37" s="3"/>
      <c r="U37" s="3" t="str">
        <f>TRIM(MID(TRIM(Transportes!D37),1,FIND(CHAR(10),TRIM(Transportes!D37),1)-1))</f>
        <v>Áncash</v>
      </c>
      <c r="V37" s="3" t="str">
        <f>TRIM(IF(Transportes!F37="TRÁNSITO INTERRUMPIDO","Interrumpido",IF(Transportes!F37="TRÁNSITO RESTRINGIDO","Restringido","Normal")))</f>
        <v>Restringido</v>
      </c>
      <c r="W37" s="3" t="str">
        <f>TRIM(IF(MID(TRIM(Transportes!H37),1,FIND("-",TRIM(Transportes!H37),1)-2)="Acción humana","H","F"))</f>
        <v>F</v>
      </c>
      <c r="X37" s="119">
        <f>Transportes!G37</f>
        <v>0</v>
      </c>
    </row>
    <row r="38" spans="8:24" ht="15">
      <c r="H38" s="120" t="s">
        <v>233</v>
      </c>
      <c r="I38" s="122">
        <f>COUNTIFS(Eventos[DPTO],"Tacna",Eventos[ESTADO],"Interrumpido",Eventos[FENOMENO],"F")</f>
        <v>0</v>
      </c>
      <c r="J38" s="122">
        <f>COUNTIFS(Eventos[DPTO],"Tacna",Eventos[ESTADO],"Restringido",Eventos[FENOMENO],"F")</f>
        <v>0</v>
      </c>
      <c r="K38" s="122">
        <f>COUNTIFS(Eventos[DPTO],"Tacna",Eventos[ESTADO],"Interrumpido",Eventos[FENOMENO],"H")</f>
        <v>0</v>
      </c>
      <c r="L38" s="122">
        <f>COUNTIFS(Eventos[DPTO],"Tacna",Eventos[ESTADO],"Restringido",Eventos[FENOMENO],"H")</f>
        <v>0</v>
      </c>
      <c r="M38" s="122">
        <f t="shared" si="1"/>
        <v>0</v>
      </c>
      <c r="O38" s="120" t="s">
        <v>233</v>
      </c>
      <c r="P38" s="123">
        <f>SUMIFS(Eventos[METRAJE],Eventos[DPTO],"Tacna",Eventos[ESTADO],"Interrumpido",Eventos[FENOMENO],"F")</f>
        <v>0</v>
      </c>
      <c r="Q38" s="123">
        <f>SUMIFS(Eventos[METRAJE],Eventos[DPTO],"Tacna",Eventos[ESTADO],"Restringido",Eventos[FENOMENO],"F")</f>
        <v>0</v>
      </c>
      <c r="R38" s="123">
        <f t="shared" si="0"/>
        <v>0</v>
      </c>
      <c r="T38" s="3"/>
      <c r="U38" s="3" t="str">
        <f>TRIM(MID(TRIM(Transportes!D38),1,FIND(CHAR(10),TRIM(Transportes!D38),1)-1))</f>
        <v>Cajamarca</v>
      </c>
      <c r="V38" s="3" t="str">
        <f>TRIM(IF(Transportes!F38="TRÁNSITO INTERRUMPIDO","Interrumpido",IF(Transportes!F38="TRÁNSITO RESTRINGIDO","Restringido","Normal")))</f>
        <v>Restringido</v>
      </c>
      <c r="W38" s="3" t="str">
        <f>TRIM(IF(MID(TRIM(Transportes!H38),1,FIND("-",TRIM(Transportes!H38),1)-2)="Acción humana","H","F"))</f>
        <v>F</v>
      </c>
      <c r="X38" s="119">
        <f>Transportes!G38</f>
        <v>100</v>
      </c>
    </row>
    <row r="39" spans="8:24" ht="15">
      <c r="H39" s="120" t="s">
        <v>234</v>
      </c>
      <c r="I39" s="122">
        <f>COUNTIFS(Eventos[DPTO],"Tumbes",Eventos[ESTADO],"Interrumpido",Eventos[FENOMENO],"F")</f>
        <v>0</v>
      </c>
      <c r="J39" s="122">
        <f>COUNTIFS(Eventos[DPTO],"Tumbes",Eventos[ESTADO],"Restringido",Eventos[FENOMENO],"F")</f>
        <v>1</v>
      </c>
      <c r="K39" s="122">
        <f>COUNTIFS(Eventos[DPTO],"Tumbes",Eventos[ESTADO],"Interrumpido",Eventos[FENOMENO],"H")</f>
        <v>0</v>
      </c>
      <c r="L39" s="122">
        <f>COUNTIFS(Eventos[DPTO],"Tumbes",Eventos[ESTADO],"Restringido",Eventos[FENOMENO],"H")</f>
        <v>0</v>
      </c>
      <c r="M39" s="122">
        <f t="shared" si="1"/>
        <v>1</v>
      </c>
      <c r="O39" s="120" t="s">
        <v>234</v>
      </c>
      <c r="P39" s="123">
        <f>SUMIFS(Eventos[METRAJE],Eventos[DPTO],"Tumbes",Eventos[ESTADO],"Interrumpido",Eventos[FENOMENO],"F")</f>
        <v>0</v>
      </c>
      <c r="Q39" s="123">
        <f>SUMIFS(Eventos[METRAJE],Eventos[DPTO],"Tumbes",Eventos[ESTADO],"Restringido",Eventos[FENOMENO],"F")</f>
        <v>100</v>
      </c>
      <c r="R39" s="123">
        <f t="shared" si="0"/>
        <v>100</v>
      </c>
      <c r="T39" s="3"/>
      <c r="U39" s="3" t="str">
        <f>TRIM(MID(TRIM(Transportes!D39),1,FIND(CHAR(10),TRIM(Transportes!D39),1)-1))</f>
        <v>Piura</v>
      </c>
      <c r="V39" s="3" t="str">
        <f>TRIM(IF(Transportes!F39="TRÁNSITO INTERRUMPIDO","Interrumpido",IF(Transportes!F39="TRÁNSITO RESTRINGIDO","Restringido","Normal")))</f>
        <v>Restringido</v>
      </c>
      <c r="W39" s="3" t="str">
        <f>TRIM(IF(MID(TRIM(Transportes!H39),1,FIND("-",TRIM(Transportes!H39),1)-2)="Acción humana","H","F"))</f>
        <v>F</v>
      </c>
      <c r="X39" s="119">
        <f>Transportes!G39</f>
        <v>0</v>
      </c>
    </row>
    <row r="40" spans="8:24" ht="15">
      <c r="H40" s="120" t="s">
        <v>235</v>
      </c>
      <c r="I40" s="122">
        <f>COUNTIFS(Eventos[DPTO],"Ucayali",Eventos[ESTADO],"Interrumpido",Eventos[FENOMENO],"F")</f>
        <v>0</v>
      </c>
      <c r="J40" s="122">
        <f>COUNTIFS(Eventos[DPTO],"Ucayali",Eventos[ESTADO],"Restringido",Eventos[FENOMENO],"F")</f>
        <v>4</v>
      </c>
      <c r="K40" s="122">
        <f>COUNTIFS(Eventos[DPTO],"Ucayali",Eventos[ESTADO],"Interrumpido",Eventos[FENOMENO],"H")</f>
        <v>0</v>
      </c>
      <c r="L40" s="122">
        <f>COUNTIFS(Eventos[DPTO],"Ucayali",Eventos[ESTADO],"Restringido",Eventos[FENOMENO],"H")</f>
        <v>0</v>
      </c>
      <c r="M40" s="122">
        <f t="shared" si="1"/>
        <v>4</v>
      </c>
      <c r="O40" s="120" t="s">
        <v>235</v>
      </c>
      <c r="P40" s="123">
        <f>SUMIFS(Eventos[METRAJE],Eventos[DPTO],"Ucayali",Eventos[ESTADO],"Interrumpido",Eventos[FENOMENO],"F")</f>
        <v>0</v>
      </c>
      <c r="Q40" s="123">
        <f>SUMIFS(Eventos[METRAJE],Eventos[DPTO],"Ucayali",Eventos[ESTADO],"Restringido",Eventos[FENOMENO],"F")</f>
        <v>590</v>
      </c>
      <c r="R40" s="123">
        <f t="shared" si="0"/>
        <v>590</v>
      </c>
      <c r="T40" s="3"/>
      <c r="U40" s="3" t="str">
        <f>TRIM(MID(TRIM(Transportes!D40),1,FIND(CHAR(10),TRIM(Transportes!D40),1)-1))</f>
        <v>Piura</v>
      </c>
      <c r="V40" s="3" t="str">
        <f>TRIM(IF(Transportes!F40="TRÁNSITO INTERRUMPIDO","Interrumpido",IF(Transportes!F40="TRÁNSITO RESTRINGIDO","Restringido","Normal")))</f>
        <v>Restringido</v>
      </c>
      <c r="W40" s="3" t="str">
        <f>TRIM(IF(MID(TRIM(Transportes!H40),1,FIND("-",TRIM(Transportes!H40),1)-2)="Acción humana","H","F"))</f>
        <v>F</v>
      </c>
      <c r="X40" s="119">
        <f>Transportes!G40</f>
        <v>250</v>
      </c>
    </row>
    <row r="41" spans="8:24" ht="15">
      <c r="H41" s="76" t="s">
        <v>207</v>
      </c>
      <c r="I41" s="77">
        <f>SUM(I17:I40)</f>
        <v>16</v>
      </c>
      <c r="J41" s="77">
        <f>SUM(J17:J40)</f>
        <v>126</v>
      </c>
      <c r="K41" s="77">
        <f>SUM(K17:K40)</f>
        <v>1</v>
      </c>
      <c r="L41" s="77">
        <f>SUM(L17:L40)</f>
        <v>32</v>
      </c>
      <c r="M41" s="78">
        <f>SUM(M17:M40)</f>
        <v>175</v>
      </c>
      <c r="O41" s="76" t="s">
        <v>207</v>
      </c>
      <c r="P41" s="77">
        <f>SUM(P17:P40)</f>
        <v>3370</v>
      </c>
      <c r="Q41" s="77">
        <f>SUM(Q17:Q40)</f>
        <v>24004</v>
      </c>
      <c r="R41" s="124">
        <f>SUM(R17:R40)</f>
        <v>27374</v>
      </c>
      <c r="T41" s="3"/>
      <c r="U41" s="3" t="str">
        <f>TRIM(MID(TRIM(Transportes!D41),1,FIND(CHAR(10),TRIM(Transportes!D41),1)-1))</f>
        <v>Amazonas</v>
      </c>
      <c r="V41" s="3" t="str">
        <f>TRIM(IF(Transportes!F41="TRÁNSITO INTERRUMPIDO","Interrumpido",IF(Transportes!F41="TRÁNSITO RESTRINGIDO","Restringido","Normal")))</f>
        <v>Restringido</v>
      </c>
      <c r="W41" s="3" t="str">
        <f>TRIM(IF(MID(TRIM(Transportes!H41),1,FIND("-",TRIM(Transportes!H41),1)-2)="Acción humana","H","F"))</f>
        <v>F</v>
      </c>
      <c r="X41" s="119">
        <f>Transportes!G41</f>
        <v>10000</v>
      </c>
    </row>
    <row r="42" spans="8:24">
      <c r="T42" s="3"/>
      <c r="U42" s="3" t="str">
        <f>TRIM(MID(TRIM(Transportes!D42),1,FIND(CHAR(10),TRIM(Transportes!D42),1)-1))</f>
        <v>Puno</v>
      </c>
      <c r="V42" s="3" t="str">
        <f>TRIM(IF(Transportes!F42="TRÁNSITO INTERRUMPIDO","Interrumpido",IF(Transportes!F42="TRÁNSITO RESTRINGIDO","Restringido","Normal")))</f>
        <v>Restringido</v>
      </c>
      <c r="W42" s="3" t="str">
        <f>TRIM(IF(MID(TRIM(Transportes!H42),1,FIND("-",TRIM(Transportes!H42),1)-2)="Acción humana","H","F"))</f>
        <v>H</v>
      </c>
      <c r="X42" s="119">
        <f>Transportes!G42</f>
        <v>10</v>
      </c>
    </row>
    <row r="43" spans="8:24" ht="14.25" customHeight="1">
      <c r="T43" s="3"/>
      <c r="U43" s="3" t="str">
        <f>TRIM(MID(TRIM(Transportes!D43),1,FIND(CHAR(10),TRIM(Transportes!D43),1)-1))</f>
        <v>Áncash</v>
      </c>
      <c r="V43" s="3" t="str">
        <f>TRIM(IF(Transportes!F43="TRÁNSITO INTERRUMPIDO","Interrumpido",IF(Transportes!F43="TRÁNSITO RESTRINGIDO","Restringido","Normal")))</f>
        <v>Restringido</v>
      </c>
      <c r="W43" s="3" t="str">
        <f>TRIM(IF(MID(TRIM(Transportes!H43),1,FIND("-",TRIM(Transportes!H43),1)-2)="Acción humana","H","F"))</f>
        <v>F</v>
      </c>
      <c r="X43" s="119">
        <f>Transportes!G43</f>
        <v>0</v>
      </c>
    </row>
    <row r="44" spans="8:24" ht="14.25" customHeight="1">
      <c r="O44" s="235" t="s">
        <v>584</v>
      </c>
      <c r="P44" s="236"/>
      <c r="Q44" s="236"/>
      <c r="R44" s="236"/>
      <c r="T44" s="3"/>
      <c r="U44" s="3" t="str">
        <f>TRIM(MID(TRIM(Transportes!D44),1,FIND(CHAR(10),TRIM(Transportes!D44),1)-1))</f>
        <v>Áncash</v>
      </c>
      <c r="V44" s="3" t="str">
        <f>TRIM(IF(Transportes!F44="TRÁNSITO INTERRUMPIDO","Interrumpido",IF(Transportes!F44="TRÁNSITO RESTRINGIDO","Restringido","Normal")))</f>
        <v>Restringido</v>
      </c>
      <c r="W44" s="3" t="str">
        <f>TRIM(IF(MID(TRIM(Transportes!H44),1,FIND("-",TRIM(Transportes!H44),1)-2)="Acción humana","H","F"))</f>
        <v>F</v>
      </c>
      <c r="X44" s="119">
        <f>Transportes!G44</f>
        <v>0</v>
      </c>
    </row>
    <row r="45" spans="8:24" ht="14.25" customHeight="1">
      <c r="O45" s="125" t="s">
        <v>577</v>
      </c>
      <c r="P45" s="125" t="s">
        <v>579</v>
      </c>
      <c r="Q45" s="125" t="s">
        <v>581</v>
      </c>
      <c r="R45" s="125" t="s">
        <v>14</v>
      </c>
      <c r="T45" s="3"/>
      <c r="U45" s="3" t="str">
        <f>TRIM(MID(TRIM(Transportes!D45),1,FIND(CHAR(10),TRIM(Transportes!D45),1)-1))</f>
        <v>Áncash</v>
      </c>
      <c r="V45" s="3" t="str">
        <f>TRIM(IF(Transportes!F45="TRÁNSITO INTERRUMPIDO","Interrumpido",IF(Transportes!F45="TRÁNSITO RESTRINGIDO","Restringido","Normal")))</f>
        <v>Restringido</v>
      </c>
      <c r="W45" s="3" t="str">
        <f>TRIM(IF(MID(TRIM(Transportes!H45),1,FIND("-",TRIM(Transportes!H45),1)-2)="Acción humana","H","F"))</f>
        <v>F</v>
      </c>
      <c r="X45" s="119">
        <f>Transportes!G45</f>
        <v>0</v>
      </c>
    </row>
    <row r="46" spans="8:24" ht="14.25" customHeight="1">
      <c r="O46" s="120" t="s">
        <v>226</v>
      </c>
      <c r="P46" s="223" t="s">
        <v>1188</v>
      </c>
      <c r="Q46" s="223" t="s">
        <v>1189</v>
      </c>
      <c r="R46" s="223" t="s">
        <v>580</v>
      </c>
      <c r="T46" s="3"/>
      <c r="U46" s="3" t="str">
        <f>TRIM(MID(TRIM(Transportes!D46),1,FIND(CHAR(10),TRIM(Transportes!D46),1)-1))</f>
        <v>Áncash</v>
      </c>
      <c r="V46" s="3" t="str">
        <f>TRIM(IF(Transportes!F46="TRÁNSITO INTERRUMPIDO","Interrumpido",IF(Transportes!F46="TRÁNSITO RESTRINGIDO","Restringido","Normal")))</f>
        <v>Restringido</v>
      </c>
      <c r="W46" s="3" t="str">
        <f>TRIM(IF(MID(TRIM(Transportes!H46),1,FIND("-",TRIM(Transportes!H46),1)-2)="Acción humana","H","F"))</f>
        <v>F</v>
      </c>
      <c r="X46" s="119">
        <f>Transportes!G46</f>
        <v>0</v>
      </c>
    </row>
    <row r="47" spans="8:24" ht="14.25" customHeight="1">
      <c r="O47" s="120" t="s">
        <v>578</v>
      </c>
      <c r="P47" s="126" t="s">
        <v>585</v>
      </c>
      <c r="Q47" s="126" t="s">
        <v>582</v>
      </c>
      <c r="R47" s="126" t="s">
        <v>580</v>
      </c>
      <c r="T47" s="3"/>
      <c r="U47" s="3" t="str">
        <f>TRIM(MID(TRIM(Transportes!D47),1,FIND(CHAR(10),TRIM(Transportes!D47),1)-1))</f>
        <v>Amazonas</v>
      </c>
      <c r="V47" s="3" t="str">
        <f>TRIM(IF(Transportes!F47="TRÁNSITO INTERRUMPIDO","Interrumpido",IF(Transportes!F47="TRÁNSITO RESTRINGIDO","Restringido","Normal")))</f>
        <v>Restringido</v>
      </c>
      <c r="W47" s="3" t="str">
        <f>TRIM(IF(MID(TRIM(Transportes!H47),1,FIND("-",TRIM(Transportes!H47),1)-2)="Acción humana","H","F"))</f>
        <v>F</v>
      </c>
      <c r="X47" s="119">
        <f>Transportes!G47</f>
        <v>0</v>
      </c>
    </row>
    <row r="48" spans="8:24" ht="14.25" customHeight="1">
      <c r="O48" s="120" t="s">
        <v>578</v>
      </c>
      <c r="P48" s="126" t="s">
        <v>586</v>
      </c>
      <c r="Q48" s="126" t="s">
        <v>583</v>
      </c>
      <c r="R48" s="126" t="s">
        <v>587</v>
      </c>
      <c r="T48" s="3"/>
      <c r="U48" s="3" t="str">
        <f>TRIM(MID(TRIM(Transportes!D48),1,FIND(CHAR(10),TRIM(Transportes!D48),1)-1))</f>
        <v>Áncash</v>
      </c>
      <c r="V48" s="3" t="str">
        <f>TRIM(IF(Transportes!F48="TRÁNSITO INTERRUMPIDO","Interrumpido",IF(Transportes!F48="TRÁNSITO RESTRINGIDO","Restringido","Normal")))</f>
        <v>Restringido</v>
      </c>
      <c r="W48" s="3" t="str">
        <f>TRIM(IF(MID(TRIM(Transportes!H48),1,FIND("-",TRIM(Transportes!H48),1)-2)="Acción humana","H","F"))</f>
        <v>F</v>
      </c>
      <c r="X48" s="119">
        <f>Transportes!G48</f>
        <v>0</v>
      </c>
    </row>
    <row r="49" spans="3:24" ht="14.25" customHeight="1">
      <c r="O49" s="120" t="s">
        <v>226</v>
      </c>
      <c r="P49" s="126" t="s">
        <v>588</v>
      </c>
      <c r="Q49" s="126" t="s">
        <v>583</v>
      </c>
      <c r="R49" s="126" t="s">
        <v>589</v>
      </c>
      <c r="T49" s="3"/>
      <c r="U49" s="3" t="str">
        <f>TRIM(MID(TRIM(Transportes!D49),1,FIND(CHAR(10),TRIM(Transportes!D49),1)-1))</f>
        <v>Cajamarca</v>
      </c>
      <c r="V49" s="3" t="str">
        <f>TRIM(IF(Transportes!F49="TRÁNSITO INTERRUMPIDO","Interrumpido",IF(Transportes!F49="TRÁNSITO RESTRINGIDO","Restringido","Normal")))</f>
        <v>Restringido</v>
      </c>
      <c r="W49" s="3" t="str">
        <f>TRIM(IF(MID(TRIM(Transportes!H49),1,FIND("-",TRIM(Transportes!H49),1)-2)="Acción humana","H","F"))</f>
        <v>F</v>
      </c>
      <c r="X49" s="119">
        <f>Transportes!G49</f>
        <v>330</v>
      </c>
    </row>
    <row r="50" spans="3:24" ht="14.25" customHeight="1">
      <c r="O50" s="120" t="s">
        <v>227</v>
      </c>
      <c r="P50" s="126" t="s">
        <v>590</v>
      </c>
      <c r="Q50" s="126" t="s">
        <v>591</v>
      </c>
      <c r="R50" s="126" t="s">
        <v>592</v>
      </c>
      <c r="T50" s="3"/>
      <c r="U50" s="3" t="str">
        <f>TRIM(MID(TRIM(Transportes!D50),1,FIND(CHAR(10),TRIM(Transportes!D50),1)-1))</f>
        <v>Áncash</v>
      </c>
      <c r="V50" s="3" t="str">
        <f>TRIM(IF(Transportes!F50="TRÁNSITO INTERRUMPIDO","Interrumpido",IF(Transportes!F50="TRÁNSITO RESTRINGIDO","Restringido","Normal")))</f>
        <v>Restringido</v>
      </c>
      <c r="W50" s="3" t="str">
        <f>TRIM(IF(MID(TRIM(Transportes!H50),1,FIND("-",TRIM(Transportes!H50),1)-2)="Acción humana","H","F"))</f>
        <v>F</v>
      </c>
      <c r="X50" s="119">
        <f>Transportes!G50</f>
        <v>100</v>
      </c>
    </row>
    <row r="51" spans="3:24" ht="14.25" customHeight="1">
      <c r="O51" s="120" t="s">
        <v>235</v>
      </c>
      <c r="P51" s="126" t="s">
        <v>593</v>
      </c>
      <c r="Q51" s="126" t="s">
        <v>594</v>
      </c>
      <c r="R51" s="126" t="s">
        <v>595</v>
      </c>
      <c r="T51" s="3"/>
      <c r="U51" s="3" t="str">
        <f>TRIM(MID(TRIM(Transportes!D51),1,FIND(CHAR(10),TRIM(Transportes!D51),1)-1))</f>
        <v>Áncash</v>
      </c>
      <c r="V51" s="3" t="str">
        <f>TRIM(IF(Transportes!F51="TRÁNSITO INTERRUMPIDO","Interrumpido",IF(Transportes!F51="TRÁNSITO RESTRINGIDO","Restringido","Normal")))</f>
        <v>Restringido</v>
      </c>
      <c r="W51" s="3" t="str">
        <f>TRIM(IF(MID(TRIM(Transportes!H51),1,FIND("-",TRIM(Transportes!H51),1)-2)="Acción humana","H","F"))</f>
        <v>F</v>
      </c>
      <c r="X51" s="119">
        <f>Transportes!G51</f>
        <v>0</v>
      </c>
    </row>
    <row r="52" spans="3:24" ht="14.25" customHeight="1">
      <c r="O52" s="120" t="s">
        <v>235</v>
      </c>
      <c r="P52" s="126" t="s">
        <v>596</v>
      </c>
      <c r="Q52" s="126" t="s">
        <v>594</v>
      </c>
      <c r="R52" s="126" t="s">
        <v>597</v>
      </c>
      <c r="T52" s="3"/>
      <c r="U52" s="3" t="str">
        <f>TRIM(MID(TRIM(Transportes!D52),1,FIND(CHAR(10),TRIM(Transportes!D52),1)-1))</f>
        <v>Piura</v>
      </c>
      <c r="V52" s="3" t="str">
        <f>TRIM(IF(Transportes!F52="TRÁNSITO INTERRUMPIDO","Interrumpido",IF(Transportes!F52="TRÁNSITO RESTRINGIDO","Restringido","Normal")))</f>
        <v>Restringido</v>
      </c>
      <c r="W52" s="3" t="str">
        <f>TRIM(IF(MID(TRIM(Transportes!H52),1,FIND("-",TRIM(Transportes!H52),1)-2)="Acción humana","H","F"))</f>
        <v>F</v>
      </c>
      <c r="X52" s="119">
        <f>Transportes!G52</f>
        <v>50</v>
      </c>
    </row>
    <row r="53" spans="3:24" ht="14.25" customHeight="1">
      <c r="O53" s="120" t="s">
        <v>235</v>
      </c>
      <c r="P53" s="126" t="s">
        <v>598</v>
      </c>
      <c r="Q53" s="126" t="s">
        <v>594</v>
      </c>
      <c r="R53" s="126" t="s">
        <v>597</v>
      </c>
      <c r="T53" s="3"/>
      <c r="U53" s="3" t="str">
        <f>TRIM(MID(TRIM(Transportes!D53),1,FIND(CHAR(10),TRIM(Transportes!D53),1)-1))</f>
        <v>Amazonas</v>
      </c>
      <c r="V53" s="3" t="str">
        <f>TRIM(IF(Transportes!F53="TRÁNSITO INTERRUMPIDO","Interrumpido",IF(Transportes!F53="TRÁNSITO RESTRINGIDO","Restringido","Normal")))</f>
        <v>Restringido</v>
      </c>
      <c r="W53" s="3" t="str">
        <f>TRIM(IF(MID(TRIM(Transportes!H53),1,FIND("-",TRIM(Transportes!H53),1)-2)="Acción humana","H","F"))</f>
        <v>F</v>
      </c>
      <c r="X53" s="119">
        <f>Transportes!G53</f>
        <v>0</v>
      </c>
    </row>
    <row r="54" spans="3:24" ht="14.25" customHeight="1">
      <c r="O54" s="120" t="s">
        <v>198</v>
      </c>
      <c r="P54" s="126" t="s">
        <v>599</v>
      </c>
      <c r="Q54" s="126" t="s">
        <v>600</v>
      </c>
      <c r="R54" s="126" t="s">
        <v>601</v>
      </c>
      <c r="T54" s="3"/>
      <c r="U54" s="3" t="str">
        <f>TRIM(MID(TRIM(Transportes!D54),1,FIND(CHAR(10),TRIM(Transportes!D54),1)-1))</f>
        <v>Piura</v>
      </c>
      <c r="V54" s="3" t="str">
        <f>TRIM(IF(Transportes!F54="TRÁNSITO INTERRUMPIDO","Interrumpido",IF(Transportes!F54="TRÁNSITO RESTRINGIDO","Restringido","Normal")))</f>
        <v>Restringido</v>
      </c>
      <c r="W54" s="3" t="str">
        <f>TRIM(IF(MID(TRIM(Transportes!H54),1,FIND("-",TRIM(Transportes!H54),1)-2)="Acción humana","H","F"))</f>
        <v>F</v>
      </c>
      <c r="X54" s="119">
        <f>Transportes!G54</f>
        <v>300</v>
      </c>
    </row>
    <row r="55" spans="3:24" ht="14.25" customHeight="1">
      <c r="T55" s="3"/>
      <c r="U55" s="3" t="str">
        <f>TRIM(MID(TRIM(Transportes!D55),1,FIND(CHAR(10),TRIM(Transportes!D55),1)-1))</f>
        <v>Cajamarca</v>
      </c>
      <c r="V55" s="3" t="str">
        <f>TRIM(IF(Transportes!F55="TRÁNSITO INTERRUMPIDO","Interrumpido",IF(Transportes!F55="TRÁNSITO RESTRINGIDO","Restringido","Normal")))</f>
        <v>Restringido</v>
      </c>
      <c r="W55" s="3" t="str">
        <f>TRIM(IF(MID(TRIM(Transportes!H55),1,FIND("-",TRIM(Transportes!H55),1)-2)="Acción humana","H","F"))</f>
        <v>F</v>
      </c>
      <c r="X55" s="119">
        <f>Transportes!G55</f>
        <v>238</v>
      </c>
    </row>
    <row r="56" spans="3:24" ht="14.25" customHeight="1">
      <c r="T56" s="3"/>
      <c r="U56" s="3" t="str">
        <f>TRIM(MID(TRIM(Transportes!D56),1,FIND(CHAR(10),TRIM(Transportes!D56),1)-1))</f>
        <v>Piura</v>
      </c>
      <c r="V56" s="3" t="str">
        <f>TRIM(IF(Transportes!F56="TRÁNSITO INTERRUMPIDO","Interrumpido",IF(Transportes!F56="TRÁNSITO RESTRINGIDO","Restringido","Normal")))</f>
        <v>Restringido</v>
      </c>
      <c r="W56" s="3" t="str">
        <f>TRIM(IF(MID(TRIM(Transportes!H56),1,FIND("-",TRIM(Transportes!H56),1)-2)="Acción humana","H","F"))</f>
        <v>F</v>
      </c>
      <c r="X56" s="119">
        <f>Transportes!G56</f>
        <v>15</v>
      </c>
    </row>
    <row r="57" spans="3:24" ht="14.25" customHeight="1">
      <c r="T57" s="3"/>
      <c r="U57" s="3" t="str">
        <f>TRIM(MID(TRIM(Transportes!D57),1,FIND(CHAR(10),TRIM(Transportes!D57),1)-1))</f>
        <v>San Martín</v>
      </c>
      <c r="V57" s="3" t="str">
        <f>TRIM(IF(Transportes!F57="TRÁNSITO INTERRUMPIDO","Interrumpido",IF(Transportes!F57="TRÁNSITO RESTRINGIDO","Restringido","Normal")))</f>
        <v>Restringido</v>
      </c>
      <c r="W57" s="3" t="str">
        <f>TRIM(IF(MID(TRIM(Transportes!H57),1,FIND("-",TRIM(Transportes!H57),1)-2)="Acción humana","H","F"))</f>
        <v>F</v>
      </c>
      <c r="X57" s="119">
        <f>Transportes!G57</f>
        <v>100</v>
      </c>
    </row>
    <row r="58" spans="3:24" ht="14.25" customHeight="1">
      <c r="T58" s="3"/>
      <c r="U58" s="3" t="str">
        <f>TRIM(MID(TRIM(Transportes!D58),1,FIND(CHAR(10),TRIM(Transportes!D58),1)-1))</f>
        <v>San Martín</v>
      </c>
      <c r="V58" s="3" t="str">
        <f>TRIM(IF(Transportes!F58="TRÁNSITO INTERRUMPIDO","Interrumpido",IF(Transportes!F58="TRÁNSITO RESTRINGIDO","Restringido","Normal")))</f>
        <v>Restringido</v>
      </c>
      <c r="W58" s="3" t="str">
        <f>TRIM(IF(MID(TRIM(Transportes!H58),1,FIND("-",TRIM(Transportes!H58),1)-2)="Acción humana","H","F"))</f>
        <v>F</v>
      </c>
      <c r="X58" s="119">
        <f>Transportes!G58</f>
        <v>0</v>
      </c>
    </row>
    <row r="59" spans="3:24" ht="14.25" customHeight="1">
      <c r="T59" s="3"/>
      <c r="U59" s="3" t="str">
        <f>TRIM(MID(TRIM(Transportes!D59),1,FIND(CHAR(10),TRIM(Transportes!D59),1)-1))</f>
        <v>Amazonas</v>
      </c>
      <c r="V59" s="3" t="str">
        <f>TRIM(IF(Transportes!F59="TRÁNSITO INTERRUMPIDO","Interrumpido",IF(Transportes!F59="TRÁNSITO RESTRINGIDO","Restringido","Normal")))</f>
        <v>Restringido</v>
      </c>
      <c r="W59" s="3" t="str">
        <f>TRIM(IF(MID(TRIM(Transportes!H59),1,FIND("-",TRIM(Transportes!H59),1)-2)="Acción humana","H","F"))</f>
        <v>F</v>
      </c>
      <c r="X59" s="119">
        <f>Transportes!G59</f>
        <v>0</v>
      </c>
    </row>
    <row r="60" spans="3:24" ht="14.25" customHeight="1">
      <c r="C60" s="155" t="s">
        <v>629</v>
      </c>
      <c r="D60" s="233" t="s">
        <v>630</v>
      </c>
      <c r="E60" s="233"/>
      <c r="T60" s="3"/>
      <c r="U60" s="3" t="str">
        <f>TRIM(MID(TRIM(Transportes!D60),1,FIND(CHAR(10),TRIM(Transportes!D60),1)-1))</f>
        <v>Piura</v>
      </c>
      <c r="V60" s="3" t="str">
        <f>TRIM(IF(Transportes!F60="TRÁNSITO INTERRUMPIDO","Interrumpido",IF(Transportes!F60="TRÁNSITO RESTRINGIDO","Restringido","Normal")))</f>
        <v>Restringido</v>
      </c>
      <c r="W60" s="3" t="str">
        <f>TRIM(IF(MID(TRIM(Transportes!H60),1,FIND("-",TRIM(Transportes!H60),1)-2)="Acción humana","H","F"))</f>
        <v>F</v>
      </c>
      <c r="X60" s="119">
        <f>Transportes!G60</f>
        <v>10</v>
      </c>
    </row>
    <row r="61" spans="3:24" ht="14.25" customHeight="1">
      <c r="C61" s="155" t="s">
        <v>631</v>
      </c>
      <c r="D61" s="234" t="s">
        <v>632</v>
      </c>
      <c r="E61" s="234"/>
      <c r="T61" s="3"/>
      <c r="U61" s="3" t="str">
        <f>TRIM(MID(TRIM(Transportes!D61),1,FIND(CHAR(10),TRIM(Transportes!D61),1)-1))</f>
        <v>Junín</v>
      </c>
      <c r="V61" s="3" t="str">
        <f>TRIM(IF(Transportes!F61="TRÁNSITO INTERRUMPIDO","Interrumpido",IF(Transportes!F61="TRÁNSITO RESTRINGIDO","Restringido","Normal")))</f>
        <v>Restringido</v>
      </c>
      <c r="W61" s="3" t="str">
        <f>TRIM(IF(MID(TRIM(Transportes!H61),1,FIND("-",TRIM(Transportes!H61),1)-2)="Acción humana","H","F"))</f>
        <v>F</v>
      </c>
      <c r="X61" s="119">
        <f>Transportes!G61</f>
        <v>0</v>
      </c>
    </row>
    <row r="62" spans="3:24" ht="14.25" customHeight="1">
      <c r="T62" s="3"/>
      <c r="U62" s="3" t="str">
        <f>TRIM(MID(TRIM(Transportes!D62),1,FIND(CHAR(10),TRIM(Transportes!D62),1)-1))</f>
        <v>Ayacucho</v>
      </c>
      <c r="V62" s="3" t="str">
        <f>TRIM(IF(Transportes!F62="TRÁNSITO INTERRUMPIDO","Interrumpido",IF(Transportes!F62="TRÁNSITO RESTRINGIDO","Restringido","Normal")))</f>
        <v>Restringido</v>
      </c>
      <c r="W62" s="3" t="str">
        <f>TRIM(IF(MID(TRIM(Transportes!H62),1,FIND("-",TRIM(Transportes!H62),1)-2)="Acción humana","H","F"))</f>
        <v>F</v>
      </c>
      <c r="X62" s="119">
        <f>Transportes!G62</f>
        <v>0</v>
      </c>
    </row>
    <row r="63" spans="3:24" ht="14.25" customHeight="1">
      <c r="T63" s="3"/>
      <c r="U63" s="3" t="str">
        <f>TRIM(MID(TRIM(Transportes!D63),1,FIND(CHAR(10),TRIM(Transportes!D63),1)-1))</f>
        <v>La Libertad</v>
      </c>
      <c r="V63" s="3" t="str">
        <f>TRIM(IF(Transportes!F63="TRÁNSITO INTERRUMPIDO","Interrumpido",IF(Transportes!F63="TRÁNSITO RESTRINGIDO","Restringido","Normal")))</f>
        <v>Restringido</v>
      </c>
      <c r="W63" s="3" t="str">
        <f>TRIM(IF(MID(TRIM(Transportes!H63),1,FIND("-",TRIM(Transportes!H63),1)-2)="Acción humana","H","F"))</f>
        <v>F</v>
      </c>
      <c r="X63" s="119">
        <f>Transportes!G63</f>
        <v>23</v>
      </c>
    </row>
    <row r="64" spans="3:24" ht="14.25" customHeight="1">
      <c r="T64" s="3"/>
      <c r="U64" s="3" t="str">
        <f>TRIM(MID(TRIM(Transportes!D64),1,FIND(CHAR(10),TRIM(Transportes!D64),1)-1))</f>
        <v>Piura</v>
      </c>
      <c r="V64" s="3" t="str">
        <f>TRIM(IF(Transportes!F64="TRÁNSITO INTERRUMPIDO","Interrumpido",IF(Transportes!F64="TRÁNSITO RESTRINGIDO","Restringido","Normal")))</f>
        <v>Restringido</v>
      </c>
      <c r="W64" s="3" t="str">
        <f>TRIM(IF(MID(TRIM(Transportes!H64),1,FIND("-",TRIM(Transportes!H64),1)-2)="Acción humana","H","F"))</f>
        <v>F</v>
      </c>
      <c r="X64" s="119">
        <f>Transportes!G64</f>
        <v>0</v>
      </c>
    </row>
    <row r="65" spans="20:24" ht="14.25" customHeight="1">
      <c r="T65" s="3"/>
      <c r="U65" s="3" t="str">
        <f>TRIM(MID(TRIM(Transportes!D65),1,FIND(CHAR(10),TRIM(Transportes!D65),1)-1))</f>
        <v>Ucayali</v>
      </c>
      <c r="V65" s="3" t="str">
        <f>TRIM(IF(Transportes!F65="TRÁNSITO INTERRUMPIDO","Interrumpido",IF(Transportes!F65="TRÁNSITO RESTRINGIDO","Restringido","Normal")))</f>
        <v>Restringido</v>
      </c>
      <c r="W65" s="3" t="str">
        <f>TRIM(IF(MID(TRIM(Transportes!H65),1,FIND("-",TRIM(Transportes!H65),1)-2)="Acción humana","H","F"))</f>
        <v>F</v>
      </c>
      <c r="X65" s="119">
        <f>Transportes!G65</f>
        <v>420</v>
      </c>
    </row>
    <row r="66" spans="20:24" ht="14.25" customHeight="1">
      <c r="T66" s="3"/>
      <c r="U66" s="3" t="str">
        <f>TRIM(MID(TRIM(Transportes!D66),1,FIND(CHAR(10),TRIM(Transportes!D66),1)-1))</f>
        <v>Arequipa</v>
      </c>
      <c r="V66" s="3" t="str">
        <f>TRIM(IF(Transportes!F66="TRÁNSITO INTERRUMPIDO","Interrumpido",IF(Transportes!F66="TRÁNSITO RESTRINGIDO","Restringido","Normal")))</f>
        <v>Restringido</v>
      </c>
      <c r="W66" s="3" t="str">
        <f>TRIM(IF(MID(TRIM(Transportes!H66),1,FIND("-",TRIM(Transportes!H66),1)-2)="Acción humana","H","F"))</f>
        <v>F</v>
      </c>
      <c r="X66" s="119">
        <f>Transportes!G66</f>
        <v>600</v>
      </c>
    </row>
    <row r="67" spans="20:24" ht="14.25" customHeight="1">
      <c r="T67" s="3"/>
      <c r="U67" s="3" t="str">
        <f>TRIM(MID(TRIM(Transportes!D67),1,FIND(CHAR(10),TRIM(Transportes!D67),1)-1))</f>
        <v>Piura</v>
      </c>
      <c r="V67" s="3" t="str">
        <f>TRIM(IF(Transportes!F67="TRÁNSITO INTERRUMPIDO","Interrumpido",IF(Transportes!F67="TRÁNSITO RESTRINGIDO","Restringido","Normal")))</f>
        <v>Restringido</v>
      </c>
      <c r="W67" s="3" t="str">
        <f>TRIM(IF(MID(TRIM(Transportes!H67),1,FIND("-",TRIM(Transportes!H67),1)-2)="Acción humana","H","F"))</f>
        <v>F</v>
      </c>
      <c r="X67" s="119">
        <f>Transportes!G67</f>
        <v>0</v>
      </c>
    </row>
    <row r="68" spans="20:24" ht="14.25" customHeight="1">
      <c r="T68" s="3"/>
      <c r="U68" s="3" t="str">
        <f>TRIM(MID(TRIM(Transportes!D68),1,FIND(CHAR(10),TRIM(Transportes!D68),1)-1))</f>
        <v>Apurímac</v>
      </c>
      <c r="V68" s="3" t="str">
        <f>TRIM(IF(Transportes!F68="TRÁNSITO INTERRUMPIDO","Interrumpido",IF(Transportes!F68="TRÁNSITO RESTRINGIDO","Restringido","Normal")))</f>
        <v>Restringido</v>
      </c>
      <c r="W68" s="3" t="str">
        <f>TRIM(IF(MID(TRIM(Transportes!H68),1,FIND("-",TRIM(Transportes!H68),1)-2)="Acción humana","H","F"))</f>
        <v>F</v>
      </c>
      <c r="X68" s="119">
        <f>Transportes!G68</f>
        <v>100</v>
      </c>
    </row>
    <row r="69" spans="20:24" ht="14.25" customHeight="1">
      <c r="T69" s="3"/>
      <c r="U69" s="3" t="str">
        <f>TRIM(MID(TRIM(Transportes!D69),1,FIND(CHAR(10),TRIM(Transportes!D69),1)-1))</f>
        <v>Huánuco</v>
      </c>
      <c r="V69" s="3" t="str">
        <f>TRIM(IF(Transportes!F69="TRÁNSITO INTERRUMPIDO","Interrumpido",IF(Transportes!F69="TRÁNSITO RESTRINGIDO","Restringido","Normal")))</f>
        <v>Restringido</v>
      </c>
      <c r="W69" s="3" t="str">
        <f>TRIM(IF(MID(TRIM(Transportes!H69),1,FIND("-",TRIM(Transportes!H69),1)-2)="Acción humana","H","F"))</f>
        <v>F</v>
      </c>
      <c r="X69" s="119">
        <f>Transportes!G69</f>
        <v>30</v>
      </c>
    </row>
    <row r="70" spans="20:24" ht="14.25" customHeight="1">
      <c r="T70" s="3"/>
      <c r="U70" s="3" t="str">
        <f>TRIM(MID(TRIM(Transportes!D70),1,FIND(CHAR(10),TRIM(Transportes!D70),1)-1))</f>
        <v>Piura</v>
      </c>
      <c r="V70" s="3" t="str">
        <f>TRIM(IF(Transportes!F70="TRÁNSITO INTERRUMPIDO","Interrumpido",IF(Transportes!F70="TRÁNSITO RESTRINGIDO","Restringido","Normal")))</f>
        <v>Restringido</v>
      </c>
      <c r="W70" s="3" t="str">
        <f>TRIM(IF(MID(TRIM(Transportes!H70),1,FIND("-",TRIM(Transportes!H70),1)-2)="Acción humana","H","F"))</f>
        <v>F</v>
      </c>
      <c r="X70" s="119">
        <f>Transportes!G70</f>
        <v>8</v>
      </c>
    </row>
    <row r="71" spans="20:24" ht="14.25" customHeight="1">
      <c r="T71" s="3"/>
      <c r="U71" s="3" t="str">
        <f>TRIM(MID(TRIM(Transportes!D71),1,FIND(CHAR(10),TRIM(Transportes!D71),1)-1))</f>
        <v>Ayacucho</v>
      </c>
      <c r="V71" s="3" t="str">
        <f>TRIM(IF(Transportes!F71="TRÁNSITO INTERRUMPIDO","Interrumpido",IF(Transportes!F71="TRÁNSITO RESTRINGIDO","Restringido","Normal")))</f>
        <v>Restringido</v>
      </c>
      <c r="W71" s="3" t="str">
        <f>TRIM(IF(MID(TRIM(Transportes!H71),1,FIND("-",TRIM(Transportes!H71),1)-2)="Acción humana","H","F"))</f>
        <v>F</v>
      </c>
      <c r="X71" s="119">
        <f>Transportes!G71</f>
        <v>10</v>
      </c>
    </row>
    <row r="72" spans="20:24" ht="14.25" customHeight="1">
      <c r="T72" s="3"/>
      <c r="U72" s="3" t="str">
        <f>TRIM(MID(TRIM(Transportes!D72),1,FIND(CHAR(10),TRIM(Transportes!D72),1)-1))</f>
        <v>Cajamarca</v>
      </c>
      <c r="V72" s="3" t="str">
        <f>TRIM(IF(Transportes!F72="TRÁNSITO INTERRUMPIDO","Interrumpido",IF(Transportes!F72="TRÁNSITO RESTRINGIDO","Restringido","Normal")))</f>
        <v>Restringido</v>
      </c>
      <c r="W72" s="3" t="str">
        <f>TRIM(IF(MID(TRIM(Transportes!H72),1,FIND("-",TRIM(Transportes!H72),1)-2)="Acción humana","H","F"))</f>
        <v>F</v>
      </c>
      <c r="X72" s="119">
        <f>Transportes!G72</f>
        <v>0</v>
      </c>
    </row>
    <row r="73" spans="20:24" ht="14.25" customHeight="1">
      <c r="T73" s="3"/>
      <c r="U73" s="3" t="str">
        <f>TRIM(MID(TRIM(Transportes!D73),1,FIND(CHAR(10),TRIM(Transportes!D73),1)-1))</f>
        <v>Piura</v>
      </c>
      <c r="V73" s="3" t="str">
        <f>TRIM(IF(Transportes!F73="TRÁNSITO INTERRUMPIDO","Interrumpido",IF(Transportes!F73="TRÁNSITO RESTRINGIDO","Restringido","Normal")))</f>
        <v>Restringido</v>
      </c>
      <c r="W73" s="3" t="str">
        <f>TRIM(IF(MID(TRIM(Transportes!H73),1,FIND("-",TRIM(Transportes!H73),1)-2)="Acción humana","H","F"))</f>
        <v>F</v>
      </c>
      <c r="X73" s="119">
        <f>Transportes!G73</f>
        <v>0</v>
      </c>
    </row>
    <row r="74" spans="20:24" ht="14.25" customHeight="1">
      <c r="T74" s="3"/>
      <c r="U74" s="3" t="str">
        <f>TRIM(MID(TRIM(Transportes!D74),1,FIND(CHAR(10),TRIM(Transportes!D74),1)-1))</f>
        <v>Huancavelica</v>
      </c>
      <c r="V74" s="3" t="str">
        <f>TRIM(IF(Transportes!F74="TRÁNSITO INTERRUMPIDO","Interrumpido",IF(Transportes!F74="TRÁNSITO RESTRINGIDO","Restringido","Normal")))</f>
        <v>Restringido</v>
      </c>
      <c r="W74" s="3" t="str">
        <f>TRIM(IF(MID(TRIM(Transportes!H74),1,FIND("-",TRIM(Transportes!H74),1)-2)="Acción humana","H","F"))</f>
        <v>F</v>
      </c>
      <c r="X74" s="119">
        <f>Transportes!G74</f>
        <v>0</v>
      </c>
    </row>
    <row r="75" spans="20:24" ht="14.25" customHeight="1">
      <c r="T75" s="3"/>
      <c r="U75" s="3" t="str">
        <f>TRIM(MID(TRIM(Transportes!D75),1,FIND(CHAR(10),TRIM(Transportes!D75),1)-1))</f>
        <v>Piura</v>
      </c>
      <c r="V75" s="3" t="str">
        <f>TRIM(IF(Transportes!F75="TRÁNSITO INTERRUMPIDO","Interrumpido",IF(Transportes!F75="TRÁNSITO RESTRINGIDO","Restringido","Normal")))</f>
        <v>Restringido</v>
      </c>
      <c r="W75" s="3" t="str">
        <f>TRIM(IF(MID(TRIM(Transportes!H75),1,FIND("-",TRIM(Transportes!H75),1)-2)="Acción humana","H","F"))</f>
        <v>F</v>
      </c>
      <c r="X75" s="119">
        <f>Transportes!G75</f>
        <v>0</v>
      </c>
    </row>
    <row r="76" spans="20:24" ht="14.25" customHeight="1">
      <c r="T76" s="3"/>
      <c r="U76" s="3" t="str">
        <f>TRIM(MID(TRIM(Transportes!D76),1,FIND(CHAR(10),TRIM(Transportes!D76),1)-1))</f>
        <v>Áncash</v>
      </c>
      <c r="V76" s="3" t="str">
        <f>TRIM(IF(Transportes!F76="TRÁNSITO INTERRUMPIDO","Interrumpido",IF(Transportes!F76="TRÁNSITO RESTRINGIDO","Restringido","Normal")))</f>
        <v>Restringido</v>
      </c>
      <c r="W76" s="3" t="str">
        <f>TRIM(IF(MID(TRIM(Transportes!H76),1,FIND("-",TRIM(Transportes!H76),1)-2)="Acción humana","H","F"))</f>
        <v>F</v>
      </c>
      <c r="X76" s="119">
        <f>Transportes!G76</f>
        <v>800</v>
      </c>
    </row>
    <row r="77" spans="20:24" ht="14.25" customHeight="1">
      <c r="T77" s="3"/>
      <c r="U77" s="3" t="str">
        <f>TRIM(MID(TRIM(Transportes!D77),1,FIND(CHAR(10),TRIM(Transportes!D77),1)-1))</f>
        <v>Huancavelica</v>
      </c>
      <c r="V77" s="3" t="str">
        <f>TRIM(IF(Transportes!F77="TRÁNSITO INTERRUMPIDO","Interrumpido",IF(Transportes!F77="TRÁNSITO RESTRINGIDO","Restringido","Normal")))</f>
        <v>Restringido</v>
      </c>
      <c r="W77" s="3" t="str">
        <f>TRIM(IF(MID(TRIM(Transportes!H77),1,FIND("-",TRIM(Transportes!H77),1)-2)="Acción humana","H","F"))</f>
        <v>F</v>
      </c>
      <c r="X77" s="119">
        <f>Transportes!G77</f>
        <v>0</v>
      </c>
    </row>
    <row r="78" spans="20:24" ht="14.25" customHeight="1">
      <c r="T78" s="3"/>
      <c r="U78" s="3" t="str">
        <f>TRIM(MID(TRIM(Transportes!D78),1,FIND(CHAR(10),TRIM(Transportes!D78),1)-1))</f>
        <v>Ayacucho</v>
      </c>
      <c r="V78" s="3" t="str">
        <f>TRIM(IF(Transportes!F78="TRÁNSITO INTERRUMPIDO","Interrumpido",IF(Transportes!F78="TRÁNSITO RESTRINGIDO","Restringido","Normal")))</f>
        <v>Restringido</v>
      </c>
      <c r="W78" s="3" t="str">
        <f>TRIM(IF(MID(TRIM(Transportes!H78),1,FIND("-",TRIM(Transportes!H78),1)-2)="Acción humana","H","F"))</f>
        <v>F</v>
      </c>
      <c r="X78" s="119">
        <f>Transportes!G78</f>
        <v>0</v>
      </c>
    </row>
    <row r="79" spans="20:24" ht="14.25" customHeight="1">
      <c r="T79" s="3"/>
      <c r="U79" s="3" t="str">
        <f>TRIM(MID(TRIM(Transportes!D79),1,FIND(CHAR(10),TRIM(Transportes!D79),1)-1))</f>
        <v>Ica</v>
      </c>
      <c r="V79" s="3" t="str">
        <f>TRIM(IF(Transportes!F79="TRÁNSITO INTERRUMPIDO","Interrumpido",IF(Transportes!F79="TRÁNSITO RESTRINGIDO","Restringido","Normal")))</f>
        <v>Restringido</v>
      </c>
      <c r="W79" s="3" t="str">
        <f>TRIM(IF(MID(TRIM(Transportes!H79),1,FIND("-",TRIM(Transportes!H79),1)-2)="Acción humana","H","F"))</f>
        <v>F</v>
      </c>
      <c r="X79" s="119">
        <f>Transportes!G79</f>
        <v>0</v>
      </c>
    </row>
    <row r="80" spans="20:24" ht="14.25" customHeight="1">
      <c r="T80" s="3"/>
      <c r="U80" s="3" t="str">
        <f>TRIM(MID(TRIM(Transportes!D80),1,FIND(CHAR(10),TRIM(Transportes!D80),1)-1))</f>
        <v>Puno</v>
      </c>
      <c r="V80" s="3" t="str">
        <f>TRIM(IF(Transportes!F80="TRÁNSITO INTERRUMPIDO","Interrumpido",IF(Transportes!F80="TRÁNSITO RESTRINGIDO","Restringido","Normal")))</f>
        <v>Restringido</v>
      </c>
      <c r="W80" s="3" t="str">
        <f>TRIM(IF(MID(TRIM(Transportes!H80),1,FIND("-",TRIM(Transportes!H80),1)-2)="Acción humana","H","F"))</f>
        <v>H</v>
      </c>
      <c r="X80" s="119">
        <f>Transportes!G80</f>
        <v>0</v>
      </c>
    </row>
    <row r="81" spans="20:24" ht="14.25" customHeight="1">
      <c r="T81" s="3"/>
      <c r="U81" s="3" t="str">
        <f>TRIM(MID(TRIM(Transportes!D81),1,FIND(CHAR(10),TRIM(Transportes!D81),1)-1))</f>
        <v>Lima</v>
      </c>
      <c r="V81" s="3" t="str">
        <f>TRIM(IF(Transportes!F81="TRÁNSITO INTERRUMPIDO","Interrumpido",IF(Transportes!F81="TRÁNSITO RESTRINGIDO","Restringido","Normal")))</f>
        <v>Restringido</v>
      </c>
      <c r="W81" s="3" t="str">
        <f>TRIM(IF(MID(TRIM(Transportes!H81),1,FIND("-",TRIM(Transportes!H81),1)-2)="Acción humana","H","F"))</f>
        <v>F</v>
      </c>
      <c r="X81" s="119">
        <f>Transportes!G81</f>
        <v>0</v>
      </c>
    </row>
    <row r="82" spans="20:24" ht="14.25" customHeight="1">
      <c r="T82" s="3"/>
      <c r="U82" s="3" t="str">
        <f>TRIM(MID(TRIM(Transportes!D82),1,FIND(CHAR(10),TRIM(Transportes!D82),1)-1))</f>
        <v>Piura</v>
      </c>
      <c r="V82" s="3" t="str">
        <f>TRIM(IF(Transportes!F82="TRÁNSITO INTERRUMPIDO","Interrumpido",IF(Transportes!F82="TRÁNSITO RESTRINGIDO","Restringido","Normal")))</f>
        <v>Restringido</v>
      </c>
      <c r="W82" s="3" t="str">
        <f>TRIM(IF(MID(TRIM(Transportes!H82),1,FIND("-",TRIM(Transportes!H82),1)-2)="Acción humana","H","F"))</f>
        <v>F</v>
      </c>
      <c r="X82" s="119">
        <f>Transportes!G82</f>
        <v>500</v>
      </c>
    </row>
    <row r="83" spans="20:24" ht="14.25" customHeight="1">
      <c r="T83" s="3"/>
      <c r="U83" s="3" t="str">
        <f>TRIM(MID(TRIM(Transportes!D83),1,FIND(CHAR(10),TRIM(Transportes!D83),1)-1))</f>
        <v>La Libertad</v>
      </c>
      <c r="V83" s="3" t="str">
        <f>TRIM(IF(Transportes!F83="TRÁNSITO INTERRUMPIDO","Interrumpido",IF(Transportes!F83="TRÁNSITO RESTRINGIDO","Restringido","Normal")))</f>
        <v>Restringido</v>
      </c>
      <c r="W83" s="3" t="str">
        <f>TRIM(IF(MID(TRIM(Transportes!H83),1,FIND("-",TRIM(Transportes!H83),1)-2)="Acción humana","H","F"))</f>
        <v>F</v>
      </c>
      <c r="X83" s="119">
        <f>Transportes!G83</f>
        <v>0</v>
      </c>
    </row>
    <row r="84" spans="20:24" ht="14.25" customHeight="1">
      <c r="T84" s="3"/>
      <c r="U84" s="3" t="str">
        <f>TRIM(MID(TRIM(Transportes!D84),1,FIND(CHAR(10),TRIM(Transportes!D84),1)-1))</f>
        <v>Lima</v>
      </c>
      <c r="V84" s="3" t="str">
        <f>TRIM(IF(Transportes!F84="TRÁNSITO INTERRUMPIDO","Interrumpido",IF(Transportes!F84="TRÁNSITO RESTRINGIDO","Restringido","Normal")))</f>
        <v>Restringido</v>
      </c>
      <c r="W84" s="3" t="str">
        <f>TRIM(IF(MID(TRIM(Transportes!H84),1,FIND("-",TRIM(Transportes!H84),1)-2)="Acción humana","H","F"))</f>
        <v>F</v>
      </c>
      <c r="X84" s="119">
        <f>Transportes!G84</f>
        <v>0</v>
      </c>
    </row>
    <row r="85" spans="20:24" ht="14.25" customHeight="1">
      <c r="T85" s="3"/>
      <c r="U85" s="3" t="str">
        <f>TRIM(MID(TRIM(Transportes!D85),1,FIND(CHAR(10),TRIM(Transportes!D85),1)-1))</f>
        <v>Lima</v>
      </c>
      <c r="V85" s="3" t="str">
        <f>TRIM(IF(Transportes!F85="TRÁNSITO INTERRUMPIDO","Interrumpido",IF(Transportes!F85="TRÁNSITO RESTRINGIDO","Restringido","Normal")))</f>
        <v>Restringido</v>
      </c>
      <c r="W85" s="3" t="str">
        <f>TRIM(IF(MID(TRIM(Transportes!H85),1,FIND("-",TRIM(Transportes!H85),1)-2)="Acción humana","H","F"))</f>
        <v>F</v>
      </c>
      <c r="X85" s="119">
        <f>Transportes!G85</f>
        <v>500</v>
      </c>
    </row>
    <row r="86" spans="20:24" ht="14.25" customHeight="1">
      <c r="T86" s="3"/>
      <c r="U86" s="3" t="str">
        <f>TRIM(MID(TRIM(Transportes!D86),1,FIND(CHAR(10),TRIM(Transportes!D86),1)-1))</f>
        <v>Ica</v>
      </c>
      <c r="V86" s="3" t="str">
        <f>TRIM(IF(Transportes!F86="TRÁNSITO INTERRUMPIDO","Interrumpido",IF(Transportes!F86="TRÁNSITO RESTRINGIDO","Restringido","Normal")))</f>
        <v>Restringido</v>
      </c>
      <c r="W86" s="3" t="str">
        <f>TRIM(IF(MID(TRIM(Transportes!H86),1,FIND("-",TRIM(Transportes!H86),1)-2)="Acción humana","H","F"))</f>
        <v>F</v>
      </c>
      <c r="X86" s="119">
        <f>Transportes!G86</f>
        <v>150</v>
      </c>
    </row>
    <row r="87" spans="20:24" ht="14.25" customHeight="1">
      <c r="T87" s="3"/>
      <c r="U87" s="3" t="str">
        <f>TRIM(MID(TRIM(Transportes!D87),1,FIND(CHAR(10),TRIM(Transportes!D87),1)-1))</f>
        <v>Piura</v>
      </c>
      <c r="V87" s="3" t="str">
        <f>TRIM(IF(Transportes!F87="TRÁNSITO INTERRUMPIDO","Interrumpido",IF(Transportes!F87="TRÁNSITO RESTRINGIDO","Restringido","Normal")))</f>
        <v>Restringido</v>
      </c>
      <c r="W87" s="3" t="str">
        <f>TRIM(IF(MID(TRIM(Transportes!H87),1,FIND("-",TRIM(Transportes!H87),1)-2)="Acción humana","H","F"))</f>
        <v>F</v>
      </c>
      <c r="X87" s="119">
        <f>Transportes!G87</f>
        <v>85</v>
      </c>
    </row>
    <row r="88" spans="20:24" ht="14.25" customHeight="1">
      <c r="T88" s="3"/>
      <c r="U88" s="3" t="str">
        <f>TRIM(MID(TRIM(Transportes!D88),1,FIND(CHAR(10),TRIM(Transportes!D88),1)-1))</f>
        <v>Piura</v>
      </c>
      <c r="V88" s="3" t="str">
        <f>TRIM(IF(Transportes!F88="TRÁNSITO INTERRUMPIDO","Interrumpido",IF(Transportes!F88="TRÁNSITO RESTRINGIDO","Restringido","Normal")))</f>
        <v>Restringido</v>
      </c>
      <c r="W88" s="3" t="str">
        <f>TRIM(IF(MID(TRIM(Transportes!H88),1,FIND("-",TRIM(Transportes!H88),1)-2)="Acción humana","H","F"))</f>
        <v>F</v>
      </c>
      <c r="X88" s="119">
        <f>Transportes!G88</f>
        <v>60</v>
      </c>
    </row>
    <row r="89" spans="20:24" ht="14.25" customHeight="1">
      <c r="T89" s="3"/>
      <c r="U89" s="3" t="str">
        <f>TRIM(MID(TRIM(Transportes!D89),1,FIND(CHAR(10),TRIM(Transportes!D89),1)-1))</f>
        <v>Ica</v>
      </c>
      <c r="V89" s="3" t="str">
        <f>TRIM(IF(Transportes!F89="TRÁNSITO INTERRUMPIDO","Interrumpido",IF(Transportes!F89="TRÁNSITO RESTRINGIDO","Restringido","Normal")))</f>
        <v>Restringido</v>
      </c>
      <c r="W89" s="3" t="str">
        <f>TRIM(IF(MID(TRIM(Transportes!H89),1,FIND("-",TRIM(Transportes!H89),1)-2)="Acción humana","H","F"))</f>
        <v>F</v>
      </c>
      <c r="X89" s="119">
        <f>Transportes!G89</f>
        <v>0</v>
      </c>
    </row>
    <row r="90" spans="20:24" ht="14.25" customHeight="1">
      <c r="T90" s="3"/>
      <c r="U90" s="3" t="str">
        <f>TRIM(MID(TRIM(Transportes!D90),1,FIND(CHAR(10),TRIM(Transportes!D90),1)-1))</f>
        <v>Ayacucho</v>
      </c>
      <c r="V90" s="3" t="str">
        <f>TRIM(IF(Transportes!F90="TRÁNSITO INTERRUMPIDO","Interrumpido",IF(Transportes!F90="TRÁNSITO RESTRINGIDO","Restringido","Normal")))</f>
        <v>Restringido</v>
      </c>
      <c r="W90" s="3" t="str">
        <f>TRIM(IF(MID(TRIM(Transportes!H90),1,FIND("-",TRIM(Transportes!H90),1)-2)="Acción humana","H","F"))</f>
        <v>F</v>
      </c>
      <c r="X90" s="119">
        <f>Transportes!G90</f>
        <v>150</v>
      </c>
    </row>
    <row r="91" spans="20:24" ht="14.25" customHeight="1">
      <c r="T91" s="3"/>
      <c r="U91" s="3" t="str">
        <f>TRIM(MID(TRIM(Transportes!D91),1,FIND(CHAR(10),TRIM(Transportes!D91),1)-1))</f>
        <v>Ayacucho</v>
      </c>
      <c r="V91" s="3" t="str">
        <f>TRIM(IF(Transportes!F91="TRÁNSITO INTERRUMPIDO","Interrumpido",IF(Transportes!F91="TRÁNSITO RESTRINGIDO","Restringido","Normal")))</f>
        <v>Restringido</v>
      </c>
      <c r="W91" s="3" t="str">
        <f>TRIM(IF(MID(TRIM(Transportes!H91),1,FIND("-",TRIM(Transportes!H91),1)-2)="Acción humana","H","F"))</f>
        <v>F</v>
      </c>
      <c r="X91" s="119">
        <f>Transportes!G91</f>
        <v>150</v>
      </c>
    </row>
    <row r="92" spans="20:24" ht="14.25" customHeight="1">
      <c r="T92" s="3"/>
      <c r="U92" s="3" t="str">
        <f>TRIM(MID(TRIM(Transportes!D92),1,FIND(CHAR(10),TRIM(Transportes!D92),1)-1))</f>
        <v>La Libertad</v>
      </c>
      <c r="V92" s="3" t="str">
        <f>TRIM(IF(Transportes!F92="TRÁNSITO INTERRUMPIDO","Interrumpido",IF(Transportes!F92="TRÁNSITO RESTRINGIDO","Restringido","Normal")))</f>
        <v>Restringido</v>
      </c>
      <c r="W92" s="3" t="str">
        <f>TRIM(IF(MID(TRIM(Transportes!H92),1,FIND("-",TRIM(Transportes!H92),1)-2)="Acción humana","H","F"))</f>
        <v>F</v>
      </c>
      <c r="X92" s="119">
        <f>Transportes!G92</f>
        <v>0</v>
      </c>
    </row>
    <row r="93" spans="20:24" ht="14.25" customHeight="1">
      <c r="T93" s="3"/>
      <c r="U93" s="3" t="str">
        <f>TRIM(MID(TRIM(Transportes!D93),1,FIND(CHAR(10),TRIM(Transportes!D93),1)-1))</f>
        <v>Piura</v>
      </c>
      <c r="V93" s="3" t="str">
        <f>TRIM(IF(Transportes!F93="TRÁNSITO INTERRUMPIDO","Interrumpido",IF(Transportes!F93="TRÁNSITO RESTRINGIDO","Restringido","Normal")))</f>
        <v>Restringido</v>
      </c>
      <c r="W93" s="3" t="str">
        <f>TRIM(IF(MID(TRIM(Transportes!H93),1,FIND("-",TRIM(Transportes!H93),1)-2)="Acción humana","H","F"))</f>
        <v>F</v>
      </c>
      <c r="X93" s="119">
        <f>Transportes!G93</f>
        <v>30</v>
      </c>
    </row>
    <row r="94" spans="20:24" ht="14.25" customHeight="1">
      <c r="T94" s="3"/>
      <c r="U94" s="3" t="str">
        <f>TRIM(MID(TRIM(Transportes!D94),1,FIND(CHAR(10),TRIM(Transportes!D94),1)-1))</f>
        <v>Áncash</v>
      </c>
      <c r="V94" s="3" t="str">
        <f>TRIM(IF(Transportes!F94="TRÁNSITO INTERRUMPIDO","Interrumpido",IF(Transportes!F94="TRÁNSITO RESTRINGIDO","Restringido","Normal")))</f>
        <v>Restringido</v>
      </c>
      <c r="W94" s="3" t="str">
        <f>TRIM(IF(MID(TRIM(Transportes!H94),1,FIND("-",TRIM(Transportes!H94),1)-2)="Acción humana","H","F"))</f>
        <v>F</v>
      </c>
      <c r="X94" s="119">
        <f>Transportes!G94</f>
        <v>0</v>
      </c>
    </row>
    <row r="95" spans="20:24" ht="14.25" customHeight="1">
      <c r="T95" s="3"/>
      <c r="U95" s="3" t="str">
        <f>TRIM(MID(TRIM(Transportes!D95),1,FIND(CHAR(10),TRIM(Transportes!D95),1)-1))</f>
        <v>Áncash</v>
      </c>
      <c r="V95" s="3" t="str">
        <f>TRIM(IF(Transportes!F95="TRÁNSITO INTERRUMPIDO","Interrumpido",IF(Transportes!F95="TRÁNSITO RESTRINGIDO","Restringido","Normal")))</f>
        <v>Restringido</v>
      </c>
      <c r="W95" s="3" t="str">
        <f>TRIM(IF(MID(TRIM(Transportes!H95),1,FIND("-",TRIM(Transportes!H95),1)-2)="Acción humana","H","F"))</f>
        <v>F</v>
      </c>
      <c r="X95" s="119">
        <f>Transportes!G95</f>
        <v>25</v>
      </c>
    </row>
    <row r="96" spans="20:24" ht="14.25" customHeight="1">
      <c r="T96" s="3"/>
      <c r="U96" s="3" t="str">
        <f>TRIM(MID(TRIM(Transportes!D96),1,FIND(CHAR(10),TRIM(Transportes!D96),1)-1))</f>
        <v>Lambayeque</v>
      </c>
      <c r="V96" s="3" t="str">
        <f>TRIM(IF(Transportes!F96="TRÁNSITO INTERRUMPIDO","Interrumpido",IF(Transportes!F96="TRÁNSITO RESTRINGIDO","Restringido","Normal")))</f>
        <v>Restringido</v>
      </c>
      <c r="W96" s="3" t="str">
        <f>TRIM(IF(MID(TRIM(Transportes!H96),1,FIND("-",TRIM(Transportes!H96),1)-2)="Acción humana","H","F"))</f>
        <v>F</v>
      </c>
      <c r="X96" s="119">
        <f>Transportes!G96</f>
        <v>0</v>
      </c>
    </row>
    <row r="97" spans="20:24" ht="14.25" customHeight="1">
      <c r="T97" s="3"/>
      <c r="U97" s="3" t="str">
        <f>TRIM(MID(TRIM(Transportes!D97),1,FIND(CHAR(10),TRIM(Transportes!D97),1)-1))</f>
        <v>Cajamarca</v>
      </c>
      <c r="V97" s="3" t="str">
        <f>TRIM(IF(Transportes!F97="TRÁNSITO INTERRUMPIDO","Interrumpido",IF(Transportes!F97="TRÁNSITO RESTRINGIDO","Restringido","Normal")))</f>
        <v>Restringido</v>
      </c>
      <c r="W97" s="3" t="str">
        <f>TRIM(IF(MID(TRIM(Transportes!H97),1,FIND("-",TRIM(Transportes!H97),1)-2)="Acción humana","H","F"))</f>
        <v>F</v>
      </c>
      <c r="X97" s="119">
        <f>Transportes!G97</f>
        <v>20</v>
      </c>
    </row>
    <row r="98" spans="20:24" ht="14.25" customHeight="1">
      <c r="T98" s="3"/>
      <c r="U98" s="3" t="str">
        <f>TRIM(MID(TRIM(Transportes!D98),1,FIND(CHAR(10),TRIM(Transportes!D98),1)-1))</f>
        <v>Ayacucho</v>
      </c>
      <c r="V98" s="3" t="str">
        <f>TRIM(IF(Transportes!F98="TRÁNSITO INTERRUMPIDO","Interrumpido",IF(Transportes!F98="TRÁNSITO RESTRINGIDO","Restringido","Normal")))</f>
        <v>Restringido</v>
      </c>
      <c r="W98" s="3" t="str">
        <f>TRIM(IF(MID(TRIM(Transportes!H98),1,FIND("-",TRIM(Transportes!H98),1)-2)="Acción humana","H","F"))</f>
        <v>F</v>
      </c>
      <c r="X98" s="119">
        <f>Transportes!G98</f>
        <v>200</v>
      </c>
    </row>
    <row r="99" spans="20:24" ht="14.25" customHeight="1">
      <c r="T99" s="3"/>
      <c r="U99" s="3" t="str">
        <f>TRIM(MID(TRIM(Transportes!D99),1,FIND(CHAR(10),TRIM(Transportes!D99),1)-1))</f>
        <v>Ayacucho</v>
      </c>
      <c r="V99" s="3" t="str">
        <f>TRIM(IF(Transportes!F99="TRÁNSITO INTERRUMPIDO","Interrumpido",IF(Transportes!F99="TRÁNSITO RESTRINGIDO","Restringido","Normal")))</f>
        <v>Restringido</v>
      </c>
      <c r="W99" s="3" t="str">
        <f>TRIM(IF(MID(TRIM(Transportes!H99),1,FIND("-",TRIM(Transportes!H99),1)-2)="Acción humana","H","F"))</f>
        <v>F</v>
      </c>
      <c r="X99" s="119">
        <f>Transportes!G99</f>
        <v>5</v>
      </c>
    </row>
    <row r="100" spans="20:24" ht="14.25" customHeight="1">
      <c r="T100" s="3"/>
      <c r="U100" s="3" t="str">
        <f>TRIM(MID(TRIM(Transportes!D100),1,FIND(CHAR(10),TRIM(Transportes!D100),1)-1))</f>
        <v>Piura</v>
      </c>
      <c r="V100" s="3" t="str">
        <f>TRIM(IF(Transportes!F100="TRÁNSITO INTERRUMPIDO","Interrumpido",IF(Transportes!F100="TRÁNSITO RESTRINGIDO","Restringido","Normal")))</f>
        <v>Restringido</v>
      </c>
      <c r="W100" s="3" t="str">
        <f>TRIM(IF(MID(TRIM(Transportes!H100),1,FIND("-",TRIM(Transportes!H100),1)-2)="Acción humana","H","F"))</f>
        <v>F</v>
      </c>
      <c r="X100" s="119">
        <f>Transportes!G100</f>
        <v>0</v>
      </c>
    </row>
    <row r="101" spans="20:24" ht="14.25" customHeight="1">
      <c r="T101" s="3"/>
      <c r="U101" s="3" t="str">
        <f>TRIM(MID(TRIM(Transportes!D101),1,FIND(CHAR(10),TRIM(Transportes!D101),1)-1))</f>
        <v>Lima</v>
      </c>
      <c r="V101" s="3" t="str">
        <f>TRIM(IF(Transportes!F101="TRÁNSITO INTERRUMPIDO","Interrumpido",IF(Transportes!F101="TRÁNSITO RESTRINGIDO","Restringido","Normal")))</f>
        <v>Restringido</v>
      </c>
      <c r="W101" s="3" t="str">
        <f>TRIM(IF(MID(TRIM(Transportes!H101),1,FIND("-",TRIM(Transportes!H101),1)-2)="Acción humana","H","F"))</f>
        <v>F</v>
      </c>
      <c r="X101" s="119">
        <f>Transportes!G101</f>
        <v>0</v>
      </c>
    </row>
    <row r="102" spans="20:24" ht="14.25" customHeight="1">
      <c r="T102" s="3"/>
      <c r="U102" s="3" t="str">
        <f>TRIM(MID(TRIM(Transportes!D102),1,FIND(CHAR(10),TRIM(Transportes!D102),1)-1))</f>
        <v>Lima</v>
      </c>
      <c r="V102" s="3" t="str">
        <f>TRIM(IF(Transportes!F102="TRÁNSITO INTERRUMPIDO","Interrumpido",IF(Transportes!F102="TRÁNSITO RESTRINGIDO","Restringido","Normal")))</f>
        <v>Restringido</v>
      </c>
      <c r="W102" s="3" t="str">
        <f>TRIM(IF(MID(TRIM(Transportes!H102),1,FIND("-",TRIM(Transportes!H102),1)-2)="Acción humana","H","F"))</f>
        <v>F</v>
      </c>
      <c r="X102" s="119">
        <f>Transportes!G102</f>
        <v>0</v>
      </c>
    </row>
    <row r="103" spans="20:24" ht="14.25" customHeight="1">
      <c r="T103" s="3"/>
      <c r="U103" s="3" t="str">
        <f>TRIM(MID(TRIM(Transportes!D103),1,FIND(CHAR(10),TRIM(Transportes!D103),1)-1))</f>
        <v>Áncash</v>
      </c>
      <c r="V103" s="3" t="str">
        <f>TRIM(IF(Transportes!F103="TRÁNSITO INTERRUMPIDO","Interrumpido",IF(Transportes!F103="TRÁNSITO RESTRINGIDO","Restringido","Normal")))</f>
        <v>Restringido</v>
      </c>
      <c r="W103" s="3" t="str">
        <f>TRIM(IF(MID(TRIM(Transportes!H103),1,FIND("-",TRIM(Transportes!H103),1)-2)="Acción humana","H","F"))</f>
        <v>F</v>
      </c>
      <c r="X103" s="119">
        <f>Transportes!G103</f>
        <v>0</v>
      </c>
    </row>
    <row r="104" spans="20:24" ht="14.25" customHeight="1">
      <c r="T104" s="3"/>
      <c r="U104" s="3" t="str">
        <f>TRIM(MID(TRIM(Transportes!D104),1,FIND(CHAR(10),TRIM(Transportes!D104),1)-1))</f>
        <v>Puno</v>
      </c>
      <c r="V104" s="3" t="str">
        <f>TRIM(IF(Transportes!F104="TRÁNSITO INTERRUMPIDO","Interrumpido",IF(Transportes!F104="TRÁNSITO RESTRINGIDO","Restringido","Normal")))</f>
        <v>Restringido</v>
      </c>
      <c r="W104" s="3" t="str">
        <f>TRIM(IF(MID(TRIM(Transportes!H104),1,FIND("-",TRIM(Transportes!H104),1)-2)="Acción humana","H","F"))</f>
        <v>H</v>
      </c>
      <c r="X104" s="119">
        <f>Transportes!G104</f>
        <v>0</v>
      </c>
    </row>
    <row r="105" spans="20:24" ht="14.25" customHeight="1">
      <c r="T105" s="3"/>
      <c r="U105" s="3" t="str">
        <f>TRIM(MID(TRIM(Transportes!D105),1,FIND(CHAR(10),TRIM(Transportes!D105),1)-1))</f>
        <v>Puno</v>
      </c>
      <c r="V105" s="3" t="str">
        <f>TRIM(IF(Transportes!F105="TRÁNSITO INTERRUMPIDO","Interrumpido",IF(Transportes!F105="TRÁNSITO RESTRINGIDO","Restringido","Normal")))</f>
        <v>Restringido</v>
      </c>
      <c r="W105" s="3" t="str">
        <f>TRIM(IF(MID(TRIM(Transportes!H105),1,FIND("-",TRIM(Transportes!H105),1)-2)="Acción humana","H","F"))</f>
        <v>H</v>
      </c>
      <c r="X105" s="119">
        <f>Transportes!G105</f>
        <v>0</v>
      </c>
    </row>
    <row r="106" spans="20:24" ht="14.25" customHeight="1">
      <c r="T106" s="3"/>
      <c r="U106" s="3" t="str">
        <f>TRIM(MID(TRIM(Transportes!D106),1,FIND(CHAR(10),TRIM(Transportes!D106),1)-1))</f>
        <v>La Libertad</v>
      </c>
      <c r="V106" s="3" t="str">
        <f>TRIM(IF(Transportes!F106="TRÁNSITO INTERRUMPIDO","Interrumpido",IF(Transportes!F106="TRÁNSITO RESTRINGIDO","Restringido","Normal")))</f>
        <v>Restringido</v>
      </c>
      <c r="W106" s="3" t="str">
        <f>TRIM(IF(MID(TRIM(Transportes!H106),1,FIND("-",TRIM(Transportes!H106),1)-2)="Acción humana","H","F"))</f>
        <v>F</v>
      </c>
      <c r="X106" s="119">
        <f>Transportes!G106</f>
        <v>1080</v>
      </c>
    </row>
    <row r="107" spans="20:24" ht="14.25" customHeight="1">
      <c r="T107" s="3"/>
      <c r="U107" s="3" t="str">
        <f>TRIM(MID(TRIM(Transportes!D107),1,FIND(CHAR(10),TRIM(Transportes!D107),1)-1))</f>
        <v>Lima</v>
      </c>
      <c r="V107" s="3" t="str">
        <f>TRIM(IF(Transportes!F107="TRÁNSITO INTERRUMPIDO","Interrumpido",IF(Transportes!F107="TRÁNSITO RESTRINGIDO","Restringido","Normal")))</f>
        <v>Restringido</v>
      </c>
      <c r="W107" s="3" t="str">
        <f>TRIM(IF(MID(TRIM(Transportes!H107),1,FIND("-",TRIM(Transportes!H107),1)-2)="Acción humana","H","F"))</f>
        <v>F</v>
      </c>
      <c r="X107" s="119">
        <f>Transportes!G107</f>
        <v>0</v>
      </c>
    </row>
    <row r="108" spans="20:24" ht="14.25" customHeight="1">
      <c r="T108" s="3"/>
      <c r="U108" s="3" t="str">
        <f>TRIM(MID(TRIM(Transportes!D108),1,FIND(CHAR(10),TRIM(Transportes!D108),1)-1))</f>
        <v>Huánuco</v>
      </c>
      <c r="V108" s="3" t="str">
        <f>TRIM(IF(Transportes!F108="TRÁNSITO INTERRUMPIDO","Interrumpido",IF(Transportes!F108="TRÁNSITO RESTRINGIDO","Restringido","Normal")))</f>
        <v>Restringido</v>
      </c>
      <c r="W108" s="3" t="str">
        <f>TRIM(IF(MID(TRIM(Transportes!H108),1,FIND("-",TRIM(Transportes!H108),1)-2)="Acción humana","H","F"))</f>
        <v>F</v>
      </c>
      <c r="X108" s="119">
        <f>Transportes!G108</f>
        <v>0</v>
      </c>
    </row>
    <row r="109" spans="20:24" ht="14.25" customHeight="1">
      <c r="T109" s="3"/>
      <c r="U109" s="3" t="str">
        <f>TRIM(MID(TRIM(Transportes!D109),1,FIND(CHAR(10),TRIM(Transportes!D109),1)-1))</f>
        <v>Lima</v>
      </c>
      <c r="V109" s="3" t="str">
        <f>TRIM(IF(Transportes!F109="TRÁNSITO INTERRUMPIDO","Interrumpido",IF(Transportes!F109="TRÁNSITO RESTRINGIDO","Restringido","Normal")))</f>
        <v>Restringido</v>
      </c>
      <c r="W109" s="3" t="str">
        <f>TRIM(IF(MID(TRIM(Transportes!H109),1,FIND("-",TRIM(Transportes!H109),1)-2)="Acción humana","H","F"))</f>
        <v>F</v>
      </c>
      <c r="X109" s="119">
        <f>Transportes!G109</f>
        <v>850</v>
      </c>
    </row>
    <row r="110" spans="20:24" ht="14.25" customHeight="1">
      <c r="T110" s="3"/>
      <c r="U110" s="3" t="str">
        <f>TRIM(MID(TRIM(Transportes!D110),1,FIND(CHAR(10),TRIM(Transportes!D110),1)-1))</f>
        <v>Lima</v>
      </c>
      <c r="V110" s="3" t="str">
        <f>TRIM(IF(Transportes!F110="TRÁNSITO INTERRUMPIDO","Interrumpido",IF(Transportes!F110="TRÁNSITO RESTRINGIDO","Restringido","Normal")))</f>
        <v>Restringido</v>
      </c>
      <c r="W110" s="3" t="str">
        <f>TRIM(IF(MID(TRIM(Transportes!H110),1,FIND("-",TRIM(Transportes!H110),1)-2)="Acción humana","H","F"))</f>
        <v>F</v>
      </c>
      <c r="X110" s="119">
        <f>Transportes!G110</f>
        <v>0</v>
      </c>
    </row>
    <row r="111" spans="20:24" ht="14.25" customHeight="1">
      <c r="T111" s="3"/>
      <c r="U111" s="3" t="str">
        <f>TRIM(MID(TRIM(Transportes!D111),1,FIND(CHAR(10),TRIM(Transportes!D111),1)-1))</f>
        <v>Ica</v>
      </c>
      <c r="V111" s="3" t="str">
        <f>TRIM(IF(Transportes!F111="TRÁNSITO INTERRUMPIDO","Interrumpido",IF(Transportes!F111="TRÁNSITO RESTRINGIDO","Restringido","Normal")))</f>
        <v>Restringido</v>
      </c>
      <c r="W111" s="3" t="str">
        <f>TRIM(IF(MID(TRIM(Transportes!H111),1,FIND("-",TRIM(Transportes!H111),1)-2)="Acción humana","H","F"))</f>
        <v>F</v>
      </c>
      <c r="X111" s="119">
        <f>Transportes!G111</f>
        <v>0</v>
      </c>
    </row>
    <row r="112" spans="20:24" ht="14.25" customHeight="1">
      <c r="T112" s="3"/>
      <c r="U112" s="3" t="str">
        <f>TRIM(MID(TRIM(Transportes!D112),1,FIND(CHAR(10),TRIM(Transportes!D112),1)-1))</f>
        <v>La Libertad</v>
      </c>
      <c r="V112" s="3" t="str">
        <f>TRIM(IF(Transportes!F112="TRÁNSITO INTERRUMPIDO","Interrumpido",IF(Transportes!F112="TRÁNSITO RESTRINGIDO","Restringido","Normal")))</f>
        <v>Restringido</v>
      </c>
      <c r="W112" s="3" t="str">
        <f>TRIM(IF(MID(TRIM(Transportes!H112),1,FIND("-",TRIM(Transportes!H112),1)-2)="Acción humana","H","F"))</f>
        <v>F</v>
      </c>
      <c r="X112" s="119">
        <f>Transportes!G112</f>
        <v>50</v>
      </c>
    </row>
    <row r="113" spans="20:24" ht="14.25" customHeight="1">
      <c r="T113" s="3"/>
      <c r="U113" s="3" t="str">
        <f>TRIM(MID(TRIM(Transportes!D113),1,FIND(CHAR(10),TRIM(Transportes!D113),1)-1))</f>
        <v>Áncash</v>
      </c>
      <c r="V113" s="3" t="str">
        <f>TRIM(IF(Transportes!F113="TRÁNSITO INTERRUMPIDO","Interrumpido",IF(Transportes!F113="TRÁNSITO RESTRINGIDO","Restringido","Normal")))</f>
        <v>Restringido</v>
      </c>
      <c r="W113" s="3" t="str">
        <f>TRIM(IF(MID(TRIM(Transportes!H113),1,FIND("-",TRIM(Transportes!H113),1)-2)="Acción humana","H","F"))</f>
        <v>F</v>
      </c>
      <c r="X113" s="119">
        <f>Transportes!G113</f>
        <v>0</v>
      </c>
    </row>
    <row r="114" spans="20:24" ht="14.25" customHeight="1">
      <c r="T114" s="3"/>
      <c r="U114" s="3" t="str">
        <f>TRIM(MID(TRIM(Transportes!D114),1,FIND(CHAR(10),TRIM(Transportes!D114),1)-1))</f>
        <v>Piura</v>
      </c>
      <c r="V114" s="3" t="str">
        <f>TRIM(IF(Transportes!F114="TRÁNSITO INTERRUMPIDO","Interrumpido",IF(Transportes!F114="TRÁNSITO RESTRINGIDO","Restringido","Normal")))</f>
        <v>Restringido</v>
      </c>
      <c r="W114" s="3" t="str">
        <f>TRIM(IF(MID(TRIM(Transportes!H114),1,FIND("-",TRIM(Transportes!H114),1)-2)="Acción humana","H","F"))</f>
        <v>F</v>
      </c>
      <c r="X114" s="119">
        <f>Transportes!G114</f>
        <v>500</v>
      </c>
    </row>
    <row r="115" spans="20:24" ht="14.25" customHeight="1">
      <c r="T115" s="3"/>
      <c r="U115" s="3" t="str">
        <f>TRIM(MID(TRIM(Transportes!D115),1,FIND(CHAR(10),TRIM(Transportes!D115),1)-1))</f>
        <v>Áncash</v>
      </c>
      <c r="V115" s="3" t="str">
        <f>TRIM(IF(Transportes!F115="TRÁNSITO INTERRUMPIDO","Interrumpido",IF(Transportes!F115="TRÁNSITO RESTRINGIDO","Restringido","Normal")))</f>
        <v>Restringido</v>
      </c>
      <c r="W115" s="3" t="str">
        <f>TRIM(IF(MID(TRIM(Transportes!H115),1,FIND("-",TRIM(Transportes!H115),1)-2)="Acción humana","H","F"))</f>
        <v>F</v>
      </c>
      <c r="X115" s="119">
        <f>Transportes!G115</f>
        <v>0</v>
      </c>
    </row>
    <row r="116" spans="20:24" ht="14.25" customHeight="1">
      <c r="T116" s="3"/>
      <c r="U116" s="3" t="str">
        <f>TRIM(MID(TRIM(Transportes!D116),1,FIND(CHAR(10),TRIM(Transportes!D116),1)-1))</f>
        <v>La Libertad</v>
      </c>
      <c r="V116" s="3" t="str">
        <f>TRIM(IF(Transportes!F116="TRÁNSITO INTERRUMPIDO","Interrumpido",IF(Transportes!F116="TRÁNSITO RESTRINGIDO","Restringido","Normal")))</f>
        <v>Restringido</v>
      </c>
      <c r="W116" s="3" t="str">
        <f>TRIM(IF(MID(TRIM(Transportes!H116),1,FIND("-",TRIM(Transportes!H116),1)-2)="Acción humana","H","F"))</f>
        <v>F</v>
      </c>
      <c r="X116" s="119">
        <f>Transportes!G116</f>
        <v>1500</v>
      </c>
    </row>
    <row r="117" spans="20:24" ht="14.25" customHeight="1">
      <c r="T117" s="3"/>
      <c r="U117" s="3" t="str">
        <f>TRIM(MID(TRIM(Transportes!D117),1,FIND(CHAR(10),TRIM(Transportes!D117),1)-1))</f>
        <v>Piura</v>
      </c>
      <c r="V117" s="3" t="str">
        <f>TRIM(IF(Transportes!F117="TRÁNSITO INTERRUMPIDO","Interrumpido",IF(Transportes!F117="TRÁNSITO RESTRINGIDO","Restringido","Normal")))</f>
        <v>Restringido</v>
      </c>
      <c r="W117" s="3" t="str">
        <f>TRIM(IF(MID(TRIM(Transportes!H117),1,FIND("-",TRIM(Transportes!H117),1)-2)="Acción humana","H","F"))</f>
        <v>F</v>
      </c>
      <c r="X117" s="119">
        <f>Transportes!G117</f>
        <v>200</v>
      </c>
    </row>
    <row r="118" spans="20:24" ht="14.25" customHeight="1">
      <c r="T118" s="3"/>
      <c r="U118" s="3" t="str">
        <f>TRIM(MID(TRIM(Transportes!D118),1,FIND(CHAR(10),TRIM(Transportes!D118),1)-1))</f>
        <v>Áncash</v>
      </c>
      <c r="V118" s="3" t="str">
        <f>TRIM(IF(Transportes!F118="TRÁNSITO INTERRUMPIDO","Interrumpido",IF(Transportes!F118="TRÁNSITO RESTRINGIDO","Restringido","Normal")))</f>
        <v>Restringido</v>
      </c>
      <c r="W118" s="3" t="str">
        <f>TRIM(IF(MID(TRIM(Transportes!H118),1,FIND("-",TRIM(Transportes!H118),1)-2)="Acción humana","H","F"))</f>
        <v>F</v>
      </c>
      <c r="X118" s="119">
        <f>Transportes!G118</f>
        <v>100</v>
      </c>
    </row>
    <row r="119" spans="20:24" ht="14.25" customHeight="1">
      <c r="T119" s="3"/>
      <c r="U119" s="3" t="str">
        <f>TRIM(MID(TRIM(Transportes!D119),1,FIND(CHAR(10),TRIM(Transportes!D119),1)-1))</f>
        <v>Áncash</v>
      </c>
      <c r="V119" s="3" t="str">
        <f>TRIM(IF(Transportes!F119="TRÁNSITO INTERRUMPIDO","Interrumpido",IF(Transportes!F119="TRÁNSITO RESTRINGIDO","Restringido","Normal")))</f>
        <v>Restringido</v>
      </c>
      <c r="W119" s="3" t="str">
        <f>TRIM(IF(MID(TRIM(Transportes!H119),1,FIND("-",TRIM(Transportes!H119),1)-2)="Acción humana","H","F"))</f>
        <v>F</v>
      </c>
      <c r="X119" s="119">
        <f>Transportes!G119</f>
        <v>100</v>
      </c>
    </row>
    <row r="120" spans="20:24" ht="14.25" customHeight="1">
      <c r="T120" s="3"/>
      <c r="U120" s="3" t="str">
        <f>TRIM(MID(TRIM(Transportes!D120),1,FIND(CHAR(10),TRIM(Transportes!D120),1)-1))</f>
        <v>Cajamarca</v>
      </c>
      <c r="V120" s="3" t="str">
        <f>TRIM(IF(Transportes!F120="TRÁNSITO INTERRUMPIDO","Interrumpido",IF(Transportes!F120="TRÁNSITO RESTRINGIDO","Restringido","Normal")))</f>
        <v>Restringido</v>
      </c>
      <c r="W120" s="3" t="str">
        <f>TRIM(IF(MID(TRIM(Transportes!H120),1,FIND("-",TRIM(Transportes!H120),1)-2)="Acción humana","H","F"))</f>
        <v>F</v>
      </c>
      <c r="X120" s="119">
        <f>Transportes!G120</f>
        <v>15</v>
      </c>
    </row>
    <row r="121" spans="20:24" ht="14.25" customHeight="1">
      <c r="T121" s="3"/>
      <c r="U121" s="3" t="str">
        <f>TRIM(MID(TRIM(Transportes!D121),1,FIND(CHAR(10),TRIM(Transportes!D121),1)-1))</f>
        <v>Ayacucho</v>
      </c>
      <c r="V121" s="3" t="str">
        <f>TRIM(IF(Transportes!F121="TRÁNSITO INTERRUMPIDO","Interrumpido",IF(Transportes!F121="TRÁNSITO RESTRINGIDO","Restringido","Normal")))</f>
        <v>Restringido</v>
      </c>
      <c r="W121" s="3" t="str">
        <f>TRIM(IF(MID(TRIM(Transportes!H121),1,FIND("-",TRIM(Transportes!H121),1)-2)="Acción humana","H","F"))</f>
        <v>F</v>
      </c>
      <c r="X121" s="119">
        <f>Transportes!G121</f>
        <v>100</v>
      </c>
    </row>
    <row r="122" spans="20:24" ht="14.25" customHeight="1">
      <c r="T122" s="3"/>
      <c r="U122" s="3" t="str">
        <f>TRIM(MID(TRIM(Transportes!D122),1,FIND(CHAR(10),TRIM(Transportes!D122),1)-1))</f>
        <v>Lambayeque</v>
      </c>
      <c r="V122" s="3" t="str">
        <f>TRIM(IF(Transportes!F122="TRÁNSITO INTERRUMPIDO","Interrumpido",IF(Transportes!F122="TRÁNSITO RESTRINGIDO","Restringido","Normal")))</f>
        <v>Restringido</v>
      </c>
      <c r="W122" s="3" t="str">
        <f>TRIM(IF(MID(TRIM(Transportes!H122),1,FIND("-",TRIM(Transportes!H122),1)-2)="Acción humana","H","F"))</f>
        <v>F</v>
      </c>
      <c r="X122" s="119">
        <f>Transportes!G122</f>
        <v>100</v>
      </c>
    </row>
    <row r="123" spans="20:24" ht="14.25" customHeight="1">
      <c r="T123" s="3"/>
      <c r="U123" s="3" t="str">
        <f>TRIM(MID(TRIM(Transportes!D123),1,FIND(CHAR(10),TRIM(Transportes!D123),1)-1))</f>
        <v>Lambayeque</v>
      </c>
      <c r="V123" s="3" t="str">
        <f>TRIM(IF(Transportes!F123="TRÁNSITO INTERRUMPIDO","Interrumpido",IF(Transportes!F123="TRÁNSITO RESTRINGIDO","Restringido","Normal")))</f>
        <v>Restringido</v>
      </c>
      <c r="W123" s="3" t="str">
        <f>TRIM(IF(MID(TRIM(Transportes!H123),1,FIND("-",TRIM(Transportes!H123),1)-2)="Acción humana","H","F"))</f>
        <v>F</v>
      </c>
      <c r="X123" s="119">
        <f>Transportes!G123</f>
        <v>300</v>
      </c>
    </row>
    <row r="124" spans="20:24" ht="14.25" customHeight="1">
      <c r="T124" s="3"/>
      <c r="U124" s="3" t="str">
        <f>TRIM(MID(TRIM(Transportes!D124),1,FIND(CHAR(10),TRIM(Transportes!D124),1)-1))</f>
        <v>Lambayeque</v>
      </c>
      <c r="V124" s="3" t="str">
        <f>TRIM(IF(Transportes!F124="TRÁNSITO INTERRUMPIDO","Interrumpido",IF(Transportes!F124="TRÁNSITO RESTRINGIDO","Restringido","Normal")))</f>
        <v>Restringido</v>
      </c>
      <c r="W124" s="3" t="str">
        <f>TRIM(IF(MID(TRIM(Transportes!H124),1,FIND("-",TRIM(Transportes!H124),1)-2)="Acción humana","H","F"))</f>
        <v>F</v>
      </c>
      <c r="X124" s="119">
        <f>Transportes!G124</f>
        <v>100</v>
      </c>
    </row>
    <row r="125" spans="20:24" ht="14.25" customHeight="1">
      <c r="T125" s="3"/>
      <c r="U125" s="3" t="str">
        <f>TRIM(MID(TRIM(Transportes!D125),1,FIND(CHAR(10),TRIM(Transportes!D125),1)-1))</f>
        <v>Lambayeque</v>
      </c>
      <c r="V125" s="3" t="str">
        <f>TRIM(IF(Transportes!F125="TRÁNSITO INTERRUMPIDO","Interrumpido",IF(Transportes!F125="TRÁNSITO RESTRINGIDO","Restringido","Normal")))</f>
        <v>Restringido</v>
      </c>
      <c r="W125" s="3" t="str">
        <f>TRIM(IF(MID(TRIM(Transportes!H125),1,FIND("-",TRIM(Transportes!H125),1)-2)="Acción humana","H","F"))</f>
        <v>F</v>
      </c>
      <c r="X125" s="119">
        <f>Transportes!G125</f>
        <v>100</v>
      </c>
    </row>
    <row r="126" spans="20:24" ht="14.25" customHeight="1">
      <c r="T126" s="3"/>
      <c r="U126" s="3" t="str">
        <f>TRIM(MID(TRIM(Transportes!D126),1,FIND(CHAR(10),TRIM(Transportes!D126),1)-1))</f>
        <v>Huánuco</v>
      </c>
      <c r="V126" s="3" t="str">
        <f>TRIM(IF(Transportes!F126="TRÁNSITO INTERRUMPIDO","Interrumpido",IF(Transportes!F126="TRÁNSITO RESTRINGIDO","Restringido","Normal")))</f>
        <v>Restringido</v>
      </c>
      <c r="W126" s="3" t="str">
        <f>TRIM(IF(MID(TRIM(Transportes!H126),1,FIND("-",TRIM(Transportes!H126),1)-2)="Acción humana","H","F"))</f>
        <v>F</v>
      </c>
      <c r="X126" s="119">
        <f>Transportes!G126</f>
        <v>0</v>
      </c>
    </row>
    <row r="127" spans="20:24" ht="14.25" customHeight="1">
      <c r="T127" s="3"/>
      <c r="U127" s="3" t="str">
        <f>TRIM(MID(TRIM(Transportes!D127),1,FIND(CHAR(10),TRIM(Transportes!D127),1)-1))</f>
        <v>Áncash</v>
      </c>
      <c r="V127" s="3" t="str">
        <f>TRIM(IF(Transportes!F127="TRÁNSITO INTERRUMPIDO","Interrumpido",IF(Transportes!F127="TRÁNSITO RESTRINGIDO","Restringido","Normal")))</f>
        <v>Restringido</v>
      </c>
      <c r="W127" s="3" t="str">
        <f>TRIM(IF(MID(TRIM(Transportes!H127),1,FIND("-",TRIM(Transportes!H127),1)-2)="Acción humana","H","F"))</f>
        <v>F</v>
      </c>
      <c r="X127" s="119">
        <f>Transportes!G127</f>
        <v>200</v>
      </c>
    </row>
    <row r="128" spans="20:24" ht="14.25" customHeight="1">
      <c r="T128" s="3"/>
      <c r="U128" s="3" t="str">
        <f>TRIM(MID(TRIM(Transportes!D128),1,FIND(CHAR(10),TRIM(Transportes!D128),1)-1))</f>
        <v>Puno</v>
      </c>
      <c r="V128" s="3" t="str">
        <f>TRIM(IF(Transportes!F128="TRÁNSITO INTERRUMPIDO","Interrumpido",IF(Transportes!F128="TRÁNSITO RESTRINGIDO","Restringido","Normal")))</f>
        <v>Restringido</v>
      </c>
      <c r="W128" s="3" t="str">
        <f>TRIM(IF(MID(TRIM(Transportes!H128),1,FIND("-",TRIM(Transportes!H128),1)-2)="Acción humana","H","F"))</f>
        <v>H</v>
      </c>
      <c r="X128" s="119">
        <f>Transportes!G128</f>
        <v>0</v>
      </c>
    </row>
    <row r="129" spans="20:24" ht="14.25" customHeight="1">
      <c r="T129" s="3"/>
      <c r="U129" s="3" t="str">
        <f>TRIM(MID(TRIM(Transportes!D129),1,FIND(CHAR(10),TRIM(Transportes!D129),1)-1))</f>
        <v>Puno</v>
      </c>
      <c r="V129" s="3" t="str">
        <f>TRIM(IF(Transportes!F129="TRÁNSITO INTERRUMPIDO","Interrumpido",IF(Transportes!F129="TRÁNSITO RESTRINGIDO","Restringido","Normal")))</f>
        <v>Restringido</v>
      </c>
      <c r="W129" s="3" t="str">
        <f>TRIM(IF(MID(TRIM(Transportes!H129),1,FIND("-",TRIM(Transportes!H129),1)-2)="Acción humana","H","F"))</f>
        <v>H</v>
      </c>
      <c r="X129" s="119">
        <f>Transportes!G129</f>
        <v>0</v>
      </c>
    </row>
    <row r="130" spans="20:24" ht="14.25" customHeight="1">
      <c r="T130" s="3"/>
      <c r="U130" s="3" t="str">
        <f>TRIM(MID(TRIM(Transportes!D130),1,FIND(CHAR(10),TRIM(Transportes!D130),1)-1))</f>
        <v>Lambayeque</v>
      </c>
      <c r="V130" s="3" t="str">
        <f>TRIM(IF(Transportes!F130="TRÁNSITO INTERRUMPIDO","Interrumpido",IF(Transportes!F130="TRÁNSITO RESTRINGIDO","Restringido","Normal")))</f>
        <v>Restringido</v>
      </c>
      <c r="W130" s="3" t="str">
        <f>TRIM(IF(MID(TRIM(Transportes!H130),1,FIND("-",TRIM(Transportes!H130),1)-2)="Acción humana","H","F"))</f>
        <v>F</v>
      </c>
      <c r="X130" s="119">
        <f>Transportes!G130</f>
        <v>100</v>
      </c>
    </row>
    <row r="131" spans="20:24" ht="14.25" customHeight="1">
      <c r="T131" s="3"/>
      <c r="U131" s="3" t="str">
        <f>TRIM(MID(TRIM(Transportes!D131),1,FIND(CHAR(10),TRIM(Transportes!D131),1)-1))</f>
        <v>Piura</v>
      </c>
      <c r="V131" s="3" t="str">
        <f>TRIM(IF(Transportes!F131="TRÁNSITO INTERRUMPIDO","Interrumpido",IF(Transportes!F131="TRÁNSITO RESTRINGIDO","Restringido","Normal")))</f>
        <v>Restringido</v>
      </c>
      <c r="W131" s="3" t="str">
        <f>TRIM(IF(MID(TRIM(Transportes!H131),1,FIND("-",TRIM(Transportes!H131),1)-2)="Acción humana","H","F"))</f>
        <v>F</v>
      </c>
      <c r="X131" s="119">
        <f>Transportes!G131</f>
        <v>10</v>
      </c>
    </row>
    <row r="132" spans="20:24" ht="14.25" customHeight="1">
      <c r="T132" s="3"/>
      <c r="U132" s="3" t="str">
        <f>TRIM(MID(TRIM(Transportes!D132),1,FIND(CHAR(10),TRIM(Transportes!D132),1)-1))</f>
        <v>Áncash</v>
      </c>
      <c r="V132" s="3" t="str">
        <f>TRIM(IF(Transportes!F132="TRÁNSITO INTERRUMPIDO","Interrumpido",IF(Transportes!F132="TRÁNSITO RESTRINGIDO","Restringido","Normal")))</f>
        <v>Restringido</v>
      </c>
      <c r="W132" s="3" t="str">
        <f>TRIM(IF(MID(TRIM(Transportes!H132),1,FIND("-",TRIM(Transportes!H132),1)-2)="Acción humana","H","F"))</f>
        <v>F</v>
      </c>
      <c r="X132" s="119">
        <f>Transportes!G132</f>
        <v>0</v>
      </c>
    </row>
    <row r="133" spans="20:24" ht="14.25" customHeight="1">
      <c r="T133" s="3"/>
      <c r="U133" s="3" t="str">
        <f>TRIM(MID(TRIM(Transportes!D133),1,FIND(CHAR(10),TRIM(Transportes!D133),1)-1))</f>
        <v>Piura</v>
      </c>
      <c r="V133" s="3" t="str">
        <f>TRIM(IF(Transportes!F133="TRÁNSITO INTERRUMPIDO","Interrumpido",IF(Transportes!F133="TRÁNSITO RESTRINGIDO","Restringido","Normal")))</f>
        <v>Restringido</v>
      </c>
      <c r="W133" s="3" t="str">
        <f>TRIM(IF(MID(TRIM(Transportes!H133),1,FIND("-",TRIM(Transportes!H133),1)-2)="Acción humana","H","F"))</f>
        <v>F</v>
      </c>
      <c r="X133" s="119">
        <f>Transportes!G133</f>
        <v>500</v>
      </c>
    </row>
    <row r="134" spans="20:24" ht="14.25" customHeight="1">
      <c r="T134" s="3"/>
      <c r="U134" s="3" t="str">
        <f>TRIM(MID(TRIM(Transportes!D134),1,FIND(CHAR(10),TRIM(Transportes!D134),1)-1))</f>
        <v>Piura</v>
      </c>
      <c r="V134" s="3" t="str">
        <f>TRIM(IF(Transportes!F134="TRÁNSITO INTERRUMPIDO","Interrumpido",IF(Transportes!F134="TRÁNSITO RESTRINGIDO","Restringido","Normal")))</f>
        <v>Restringido</v>
      </c>
      <c r="W134" s="3" t="str">
        <f>TRIM(IF(MID(TRIM(Transportes!H134),1,FIND("-",TRIM(Transportes!H134),1)-2)="Acción humana","H","F"))</f>
        <v>F</v>
      </c>
      <c r="X134" s="119">
        <f>Transportes!G134</f>
        <v>30</v>
      </c>
    </row>
    <row r="135" spans="20:24" ht="14.25" customHeight="1">
      <c r="T135" s="3"/>
      <c r="U135" s="3" t="str">
        <f>TRIM(MID(TRIM(Transportes!D135),1,FIND(CHAR(10),TRIM(Transportes!D135),1)-1))</f>
        <v>Lambayeque</v>
      </c>
      <c r="V135" s="3" t="str">
        <f>TRIM(IF(Transportes!F135="TRÁNSITO INTERRUMPIDO","Interrumpido",IF(Transportes!F135="TRÁNSITO RESTRINGIDO","Restringido","Normal")))</f>
        <v>Restringido</v>
      </c>
      <c r="W135" s="3" t="str">
        <f>TRIM(IF(MID(TRIM(Transportes!H135),1,FIND("-",TRIM(Transportes!H135),1)-2)="Acción humana","H","F"))</f>
        <v>F</v>
      </c>
      <c r="X135" s="119">
        <f>Transportes!G135</f>
        <v>200</v>
      </c>
    </row>
    <row r="136" spans="20:24" ht="14.25" customHeight="1">
      <c r="T136" s="3"/>
      <c r="U136" s="3" t="str">
        <f>TRIM(MID(TRIM(Transportes!D136),1,FIND(CHAR(10),TRIM(Transportes!D136),1)-1))</f>
        <v>Piura</v>
      </c>
      <c r="V136" s="3" t="str">
        <f>TRIM(IF(Transportes!F136="TRÁNSITO INTERRUMPIDO","Interrumpido",IF(Transportes!F136="TRÁNSITO RESTRINGIDO","Restringido","Normal")))</f>
        <v>Restringido</v>
      </c>
      <c r="W136" s="3" t="str">
        <f>TRIM(IF(MID(TRIM(Transportes!H136),1,FIND("-",TRIM(Transportes!H136),1)-2)="Acción humana","H","F"))</f>
        <v>F</v>
      </c>
      <c r="X136" s="119">
        <f>Transportes!G136</f>
        <v>100</v>
      </c>
    </row>
    <row r="137" spans="20:24" ht="14.25" customHeight="1">
      <c r="T137" s="3"/>
      <c r="U137" s="3" t="str">
        <f>TRIM(MID(TRIM(Transportes!D137),1,FIND(CHAR(10),TRIM(Transportes!D137),1)-1))</f>
        <v>Tumbes</v>
      </c>
      <c r="V137" s="3" t="str">
        <f>TRIM(IF(Transportes!F137="TRÁNSITO INTERRUMPIDO","Interrumpido",IF(Transportes!F137="TRÁNSITO RESTRINGIDO","Restringido","Normal")))</f>
        <v>Restringido</v>
      </c>
      <c r="W137" s="3" t="str">
        <f>TRIM(IF(MID(TRIM(Transportes!H137),1,FIND("-",TRIM(Transportes!H137),1)-2)="Acción humana","H","F"))</f>
        <v>F</v>
      </c>
      <c r="X137" s="119">
        <f>Transportes!G137</f>
        <v>100</v>
      </c>
    </row>
    <row r="138" spans="20:24" ht="14.25" customHeight="1">
      <c r="T138" s="3"/>
      <c r="U138" s="3" t="str">
        <f>TRIM(MID(TRIM(Transportes!D138),1,FIND(CHAR(10),TRIM(Transportes!D138),1)-1))</f>
        <v>Lima</v>
      </c>
      <c r="V138" s="3" t="str">
        <f>TRIM(IF(Transportes!F138="TRÁNSITO INTERRUMPIDO","Interrumpido",IF(Transportes!F138="TRÁNSITO RESTRINGIDO","Restringido","Normal")))</f>
        <v>Restringido</v>
      </c>
      <c r="W138" s="3" t="str">
        <f>TRIM(IF(MID(TRIM(Transportes!H138),1,FIND("-",TRIM(Transportes!H138),1)-2)="Acción humana","H","F"))</f>
        <v>F</v>
      </c>
      <c r="X138" s="119">
        <f>Transportes!G138</f>
        <v>0</v>
      </c>
    </row>
    <row r="139" spans="20:24" ht="14.25" customHeight="1">
      <c r="T139" s="3"/>
      <c r="U139" s="3" t="str">
        <f>TRIM(MID(TRIM(Transportes!D139),1,FIND(CHAR(10),TRIM(Transportes!D139),1)-1))</f>
        <v>Piura</v>
      </c>
      <c r="V139" s="3" t="str">
        <f>TRIM(IF(Transportes!F139="TRÁNSITO INTERRUMPIDO","Interrumpido",IF(Transportes!F139="TRÁNSITO RESTRINGIDO","Restringido","Normal")))</f>
        <v>Restringido</v>
      </c>
      <c r="W139" s="3" t="str">
        <f>TRIM(IF(MID(TRIM(Transportes!H139),1,FIND("-",TRIM(Transportes!H139),1)-2)="Acción humana","H","F"))</f>
        <v>F</v>
      </c>
      <c r="X139" s="119">
        <f>Transportes!G139</f>
        <v>1000</v>
      </c>
    </row>
    <row r="140" spans="20:24" ht="14.25" customHeight="1">
      <c r="T140" s="3"/>
      <c r="U140" s="3" t="str">
        <f>TRIM(MID(TRIM(Transportes!D140),1,FIND(CHAR(10),TRIM(Transportes!D140),1)-1))</f>
        <v>Piura</v>
      </c>
      <c r="V140" s="3" t="str">
        <f>TRIM(IF(Transportes!F140="TRÁNSITO INTERRUMPIDO","Interrumpido",IF(Transportes!F140="TRÁNSITO RESTRINGIDO","Restringido","Normal")))</f>
        <v>Restringido</v>
      </c>
      <c r="W140" s="3" t="str">
        <f>TRIM(IF(MID(TRIM(Transportes!H140),1,FIND("-",TRIM(Transportes!H140),1)-2)="Acción humana","H","F"))</f>
        <v>F</v>
      </c>
      <c r="X140" s="119">
        <f>Transportes!G140</f>
        <v>20</v>
      </c>
    </row>
    <row r="141" spans="20:24" ht="14.25" customHeight="1">
      <c r="T141" s="3"/>
      <c r="U141" s="3" t="str">
        <f>TRIM(MID(TRIM(Transportes!D141),1,FIND(CHAR(10),TRIM(Transportes!D141),1)-1))</f>
        <v>Puno</v>
      </c>
      <c r="V141" s="3" t="str">
        <f>TRIM(IF(Transportes!F141="TRÁNSITO INTERRUMPIDO","Interrumpido",IF(Transportes!F141="TRÁNSITO RESTRINGIDO","Restringido","Normal")))</f>
        <v>Restringido</v>
      </c>
      <c r="W141" s="3" t="str">
        <f>TRIM(IF(MID(TRIM(Transportes!H141),1,FIND("-",TRIM(Transportes!H141),1)-2)="Acción humana","H","F"))</f>
        <v>H</v>
      </c>
      <c r="X141" s="119">
        <f>Transportes!G141</f>
        <v>0</v>
      </c>
    </row>
    <row r="142" spans="20:24" ht="14.25" customHeight="1">
      <c r="T142" s="3"/>
      <c r="U142" s="3" t="str">
        <f>TRIM(MID(TRIM(Transportes!D142),1,FIND(CHAR(10),TRIM(Transportes!D142),1)-1))</f>
        <v>Puno</v>
      </c>
      <c r="V142" s="3" t="str">
        <f>TRIM(IF(Transportes!F142="TRÁNSITO INTERRUMPIDO","Interrumpido",IF(Transportes!F142="TRÁNSITO RESTRINGIDO","Restringido","Normal")))</f>
        <v>Restringido</v>
      </c>
      <c r="W142" s="3" t="str">
        <f>TRIM(IF(MID(TRIM(Transportes!H142),1,FIND("-",TRIM(Transportes!H142),1)-2)="Acción humana","H","F"))</f>
        <v>H</v>
      </c>
      <c r="X142" s="119">
        <f>Transportes!G142</f>
        <v>0</v>
      </c>
    </row>
    <row r="143" spans="20:24" ht="14.25" customHeight="1">
      <c r="T143" s="3"/>
      <c r="U143" s="3" t="str">
        <f>TRIM(MID(TRIM(Transportes!D143),1,FIND(CHAR(10),TRIM(Transportes!D143),1)-1))</f>
        <v>Huancavelica</v>
      </c>
      <c r="V143" s="3" t="str">
        <f>TRIM(IF(Transportes!F143="TRÁNSITO INTERRUMPIDO","Interrumpido",IF(Transportes!F143="TRÁNSITO RESTRINGIDO","Restringido","Normal")))</f>
        <v>Restringido</v>
      </c>
      <c r="W143" s="3" t="str">
        <f>TRIM(IF(MID(TRIM(Transportes!H143),1,FIND("-",TRIM(Transportes!H143),1)-2)="Acción humana","H","F"))</f>
        <v>F</v>
      </c>
      <c r="X143" s="119">
        <f>Transportes!G143</f>
        <v>100</v>
      </c>
    </row>
    <row r="144" spans="20:24" ht="14.25" customHeight="1">
      <c r="T144" s="3"/>
      <c r="U144" s="3" t="str">
        <f>TRIM(MID(TRIM(Transportes!D144),1,FIND(CHAR(10),TRIM(Transportes!D144),1)-1))</f>
        <v>Cusco</v>
      </c>
      <c r="V144" s="3" t="str">
        <f>TRIM(IF(Transportes!F144="TRÁNSITO INTERRUMPIDO","Interrumpido",IF(Transportes!F144="TRÁNSITO RESTRINGIDO","Restringido","Normal")))</f>
        <v>Restringido</v>
      </c>
      <c r="W144" s="3" t="str">
        <f>TRIM(IF(MID(TRIM(Transportes!H144),1,FIND("-",TRIM(Transportes!H144),1)-2)="Acción humana","H","F"))</f>
        <v>F</v>
      </c>
      <c r="X144" s="119">
        <f>Transportes!G144</f>
        <v>0</v>
      </c>
    </row>
    <row r="145" spans="20:24" ht="14.25" customHeight="1">
      <c r="T145" s="3"/>
      <c r="U145" s="3" t="str">
        <f>TRIM(MID(TRIM(Transportes!D145),1,FIND(CHAR(10),TRIM(Transportes!D145),1)-1))</f>
        <v>Puno</v>
      </c>
      <c r="V145" s="3" t="str">
        <f>TRIM(IF(Transportes!F145="TRÁNSITO INTERRUMPIDO","Interrumpido",IF(Transportes!F145="TRÁNSITO RESTRINGIDO","Restringido","Normal")))</f>
        <v>Restringido</v>
      </c>
      <c r="W145" s="3" t="str">
        <f>TRIM(IF(MID(TRIM(Transportes!H145),1,FIND("-",TRIM(Transportes!H145),1)-2)="Acción humana","H","F"))</f>
        <v>H</v>
      </c>
      <c r="X145" s="119">
        <f>Transportes!G145</f>
        <v>0</v>
      </c>
    </row>
    <row r="146" spans="20:24" ht="14.25" customHeight="1">
      <c r="T146" s="3"/>
      <c r="U146" s="3" t="str">
        <f>TRIM(MID(TRIM(Transportes!D146),1,FIND(CHAR(10),TRIM(Transportes!D146),1)-1))</f>
        <v>Puno</v>
      </c>
      <c r="V146" s="3" t="str">
        <f>TRIM(IF(Transportes!F146="TRÁNSITO INTERRUMPIDO","Interrumpido",IF(Transportes!F146="TRÁNSITO RESTRINGIDO","Restringido","Normal")))</f>
        <v>Restringido</v>
      </c>
      <c r="W146" s="3" t="str">
        <f>TRIM(IF(MID(TRIM(Transportes!H146),1,FIND("-",TRIM(Transportes!H146),1)-2)="Acción humana","H","F"))</f>
        <v>H</v>
      </c>
      <c r="X146" s="119">
        <f>Transportes!G146</f>
        <v>0</v>
      </c>
    </row>
    <row r="147" spans="20:24" ht="14.25" customHeight="1">
      <c r="T147" s="3"/>
      <c r="U147" s="3" t="str">
        <f>TRIM(MID(TRIM(Transportes!D147),1,FIND(CHAR(10),TRIM(Transportes!D147),1)-1))</f>
        <v>Puno</v>
      </c>
      <c r="V147" s="3" t="str">
        <f>TRIM(IF(Transportes!F147="TRÁNSITO INTERRUMPIDO","Interrumpido",IF(Transportes!F147="TRÁNSITO RESTRINGIDO","Restringido","Normal")))</f>
        <v>Restringido</v>
      </c>
      <c r="W147" s="3" t="str">
        <f>TRIM(IF(MID(TRIM(Transportes!H147),1,FIND("-",TRIM(Transportes!H147),1)-2)="Acción humana","H","F"))</f>
        <v>H</v>
      </c>
      <c r="X147" s="119">
        <f>Transportes!G147</f>
        <v>0</v>
      </c>
    </row>
    <row r="148" spans="20:24" ht="14.25" customHeight="1">
      <c r="T148" s="3"/>
      <c r="U148" s="3" t="str">
        <f>TRIM(MID(TRIM(Transportes!D148),1,FIND(CHAR(10),TRIM(Transportes!D148),1)-1))</f>
        <v>Puno</v>
      </c>
      <c r="V148" s="3" t="str">
        <f>TRIM(IF(Transportes!F148="TRÁNSITO INTERRUMPIDO","Interrumpido",IF(Transportes!F148="TRÁNSITO RESTRINGIDO","Restringido","Normal")))</f>
        <v>Restringido</v>
      </c>
      <c r="W148" s="3" t="str">
        <f>TRIM(IF(MID(TRIM(Transportes!H148),1,FIND("-",TRIM(Transportes!H148),1)-2)="Acción humana","H","F"))</f>
        <v>H</v>
      </c>
      <c r="X148" s="119">
        <f>Transportes!G148</f>
        <v>0</v>
      </c>
    </row>
    <row r="149" spans="20:24" ht="14.25" customHeight="1">
      <c r="T149" s="3"/>
      <c r="U149" s="3" t="str">
        <f>TRIM(MID(TRIM(Transportes!D149),1,FIND(CHAR(10),TRIM(Transportes!D149),1)-1))</f>
        <v>Puno</v>
      </c>
      <c r="V149" s="3" t="str">
        <f>TRIM(IF(Transportes!F149="TRÁNSITO INTERRUMPIDO","Interrumpido",IF(Transportes!F149="TRÁNSITO RESTRINGIDO","Restringido","Normal")))</f>
        <v>Restringido</v>
      </c>
      <c r="W149" s="3" t="str">
        <f>TRIM(IF(MID(TRIM(Transportes!H149),1,FIND("-",TRIM(Transportes!H149),1)-2)="Acción humana","H","F"))</f>
        <v>H</v>
      </c>
      <c r="X149" s="119">
        <f>Transportes!G149</f>
        <v>0</v>
      </c>
    </row>
    <row r="150" spans="20:24" ht="14.25" customHeight="1">
      <c r="T150" s="3"/>
      <c r="U150" s="3" t="str">
        <f>TRIM(MID(TRIM(Transportes!D150),1,FIND(CHAR(10),TRIM(Transportes!D150),1)-1))</f>
        <v>Puno</v>
      </c>
      <c r="V150" s="3" t="str">
        <f>TRIM(IF(Transportes!F150="TRÁNSITO INTERRUMPIDO","Interrumpido",IF(Transportes!F150="TRÁNSITO RESTRINGIDO","Restringido","Normal")))</f>
        <v>Restringido</v>
      </c>
      <c r="W150" s="3" t="str">
        <f>TRIM(IF(MID(TRIM(Transportes!H150),1,FIND("-",TRIM(Transportes!H150),1)-2)="Acción humana","H","F"))</f>
        <v>H</v>
      </c>
      <c r="X150" s="119">
        <f>Transportes!G150</f>
        <v>0</v>
      </c>
    </row>
    <row r="151" spans="20:24" ht="14.25" customHeight="1">
      <c r="T151" s="3"/>
      <c r="U151" s="3" t="str">
        <f>TRIM(MID(TRIM(Transportes!D151),1,FIND(CHAR(10),TRIM(Transportes!D151),1)-1))</f>
        <v>Puno</v>
      </c>
      <c r="V151" s="3" t="str">
        <f>TRIM(IF(Transportes!F151="TRÁNSITO INTERRUMPIDO","Interrumpido",IF(Transportes!F151="TRÁNSITO RESTRINGIDO","Restringido","Normal")))</f>
        <v>Restringido</v>
      </c>
      <c r="W151" s="3" t="str">
        <f>TRIM(IF(MID(TRIM(Transportes!H151),1,FIND("-",TRIM(Transportes!H151),1)-2)="Acción humana","H","F"))</f>
        <v>H</v>
      </c>
      <c r="X151" s="119">
        <f>Transportes!G151</f>
        <v>0</v>
      </c>
    </row>
    <row r="152" spans="20:24" ht="14.25" customHeight="1">
      <c r="T152" s="3"/>
      <c r="U152" s="3" t="str">
        <f>TRIM(MID(TRIM(Transportes!D152),1,FIND(CHAR(10),TRIM(Transportes!D152),1)-1))</f>
        <v>Puno</v>
      </c>
      <c r="V152" s="3" t="str">
        <f>TRIM(IF(Transportes!F152="TRÁNSITO INTERRUMPIDO","Interrumpido",IF(Transportes!F152="TRÁNSITO RESTRINGIDO","Restringido","Normal")))</f>
        <v>Restringido</v>
      </c>
      <c r="W152" s="3" t="str">
        <f>TRIM(IF(MID(TRIM(Transportes!H152),1,FIND("-",TRIM(Transportes!H152),1)-2)="Acción humana","H","F"))</f>
        <v>H</v>
      </c>
      <c r="X152" s="119">
        <f>Transportes!G152</f>
        <v>0</v>
      </c>
    </row>
    <row r="153" spans="20:24" ht="14.25" customHeight="1">
      <c r="T153" s="3"/>
      <c r="U153" s="3" t="str">
        <f>TRIM(MID(TRIM(Transportes!D153),1,FIND(CHAR(10),TRIM(Transportes!D153),1)-1))</f>
        <v>Puno</v>
      </c>
      <c r="V153" s="3" t="str">
        <f>TRIM(IF(Transportes!F153="TRÁNSITO INTERRUMPIDO","Interrumpido",IF(Transportes!F153="TRÁNSITO RESTRINGIDO","Restringido","Normal")))</f>
        <v>Restringido</v>
      </c>
      <c r="W153" s="3" t="str">
        <f>TRIM(IF(MID(TRIM(Transportes!H153),1,FIND("-",TRIM(Transportes!H153),1)-2)="Acción humana","H","F"))</f>
        <v>H</v>
      </c>
      <c r="X153" s="119">
        <f>Transportes!G153</f>
        <v>0</v>
      </c>
    </row>
    <row r="154" spans="20:24" ht="14.25" customHeight="1">
      <c r="T154" s="3"/>
      <c r="U154" s="3" t="str">
        <f>TRIM(MID(TRIM(Transportes!D154),1,FIND(CHAR(10),TRIM(Transportes!D154),1)-1))</f>
        <v>Puno</v>
      </c>
      <c r="V154" s="3" t="str">
        <f>TRIM(IF(Transportes!F154="TRÁNSITO INTERRUMPIDO","Interrumpido",IF(Transportes!F154="TRÁNSITO RESTRINGIDO","Restringido","Normal")))</f>
        <v>Restringido</v>
      </c>
      <c r="W154" s="3" t="str">
        <f>TRIM(IF(MID(TRIM(Transportes!H154),1,FIND("-",TRIM(Transportes!H154),1)-2)="Acción humana","H","F"))</f>
        <v>H</v>
      </c>
      <c r="X154" s="119">
        <f>Transportes!G154</f>
        <v>0</v>
      </c>
    </row>
    <row r="155" spans="20:24" ht="14.25" customHeight="1">
      <c r="T155" s="3"/>
      <c r="U155" s="3" t="str">
        <f>TRIM(MID(TRIM(Transportes!D155),1,FIND(CHAR(10),TRIM(Transportes!D155),1)-1))</f>
        <v>Puno</v>
      </c>
      <c r="V155" s="3" t="str">
        <f>TRIM(IF(Transportes!F155="TRÁNSITO INTERRUMPIDO","Interrumpido",IF(Transportes!F155="TRÁNSITO RESTRINGIDO","Restringido","Normal")))</f>
        <v>Restringido</v>
      </c>
      <c r="W155" s="3" t="str">
        <f>TRIM(IF(MID(TRIM(Transportes!H155),1,FIND("-",TRIM(Transportes!H155),1)-2)="Acción humana","H","F"))</f>
        <v>H</v>
      </c>
      <c r="X155" s="119">
        <f>Transportes!G155</f>
        <v>0</v>
      </c>
    </row>
    <row r="156" spans="20:24" ht="14.25" customHeight="1">
      <c r="T156" s="3"/>
      <c r="U156" s="3" t="str">
        <f>TRIM(MID(TRIM(Transportes!D156),1,FIND(CHAR(10),TRIM(Transportes!D156),1)-1))</f>
        <v>Puno</v>
      </c>
      <c r="V156" s="3" t="str">
        <f>TRIM(IF(Transportes!F156="TRÁNSITO INTERRUMPIDO","Interrumpido",IF(Transportes!F156="TRÁNSITO RESTRINGIDO","Restringido","Normal")))</f>
        <v>Restringido</v>
      </c>
      <c r="W156" s="3" t="str">
        <f>TRIM(IF(MID(TRIM(Transportes!H156),1,FIND("-",TRIM(Transportes!H156),1)-2)="Acción humana","H","F"))</f>
        <v>H</v>
      </c>
      <c r="X156" s="119">
        <f>Transportes!G156</f>
        <v>0</v>
      </c>
    </row>
    <row r="157" spans="20:24" ht="14.25" customHeight="1">
      <c r="T157" s="3"/>
      <c r="U157" s="3" t="str">
        <f>TRIM(MID(TRIM(Transportes!D157),1,FIND(CHAR(10),TRIM(Transportes!D157),1)-1))</f>
        <v>Puno</v>
      </c>
      <c r="V157" s="3" t="str">
        <f>TRIM(IF(Transportes!F157="TRÁNSITO INTERRUMPIDO","Interrumpido",IF(Transportes!F157="TRÁNSITO RESTRINGIDO","Restringido","Normal")))</f>
        <v>Restringido</v>
      </c>
      <c r="W157" s="3" t="str">
        <f>TRIM(IF(MID(TRIM(Transportes!H157),1,FIND("-",TRIM(Transportes!H157),1)-2)="Acción humana","H","F"))</f>
        <v>H</v>
      </c>
      <c r="X157" s="119">
        <f>Transportes!G157</f>
        <v>0</v>
      </c>
    </row>
    <row r="158" spans="20:24" ht="14.25" customHeight="1">
      <c r="T158" s="3"/>
      <c r="U158" s="3" t="str">
        <f>TRIM(MID(TRIM(Transportes!D158),1,FIND(CHAR(10),TRIM(Transportes!D158),1)-1))</f>
        <v>Puno</v>
      </c>
      <c r="V158" s="3" t="str">
        <f>TRIM(IF(Transportes!F158="TRÁNSITO INTERRUMPIDO","Interrumpido",IF(Transportes!F158="TRÁNSITO RESTRINGIDO","Restringido","Normal")))</f>
        <v>Restringido</v>
      </c>
      <c r="W158" s="3" t="str">
        <f>TRIM(IF(MID(TRIM(Transportes!H158),1,FIND("-",TRIM(Transportes!H158),1)-2)="Acción humana","H","F"))</f>
        <v>H</v>
      </c>
      <c r="X158" s="119">
        <f>Transportes!G158</f>
        <v>0</v>
      </c>
    </row>
    <row r="159" spans="20:24" ht="14.25" customHeight="1">
      <c r="T159" s="3"/>
      <c r="U159" s="3" t="str">
        <f>TRIM(MID(TRIM(Transportes!D159),1,FIND(CHAR(10),TRIM(Transportes!D159),1)-1))</f>
        <v>Puno</v>
      </c>
      <c r="V159" s="3" t="str">
        <f>TRIM(IF(Transportes!F159="TRÁNSITO INTERRUMPIDO","Interrumpido",IF(Transportes!F159="TRÁNSITO RESTRINGIDO","Restringido","Normal")))</f>
        <v>Restringido</v>
      </c>
      <c r="W159" s="3" t="str">
        <f>TRIM(IF(MID(TRIM(Transportes!H159),1,FIND("-",TRIM(Transportes!H159),1)-2)="Acción humana","H","F"))</f>
        <v>H</v>
      </c>
      <c r="X159" s="119">
        <f>Transportes!G159</f>
        <v>0</v>
      </c>
    </row>
    <row r="160" spans="20:24" ht="14.25" customHeight="1">
      <c r="T160" s="3"/>
      <c r="U160" s="3" t="str">
        <f>TRIM(MID(TRIM(Transportes!D160),1,FIND(CHAR(10),TRIM(Transportes!D160),1)-1))</f>
        <v>Puno</v>
      </c>
      <c r="V160" s="3" t="str">
        <f>TRIM(IF(Transportes!F160="TRÁNSITO INTERRUMPIDO","Interrumpido",IF(Transportes!F160="TRÁNSITO RESTRINGIDO","Restringido","Normal")))</f>
        <v>Restringido</v>
      </c>
      <c r="W160" s="3" t="str">
        <f>TRIM(IF(MID(TRIM(Transportes!H160),1,FIND("-",TRIM(Transportes!H160),1)-2)="Acción humana","H","F"))</f>
        <v>H</v>
      </c>
      <c r="X160" s="119">
        <f>Transportes!G160</f>
        <v>0</v>
      </c>
    </row>
    <row r="161" spans="20:24" ht="14.25" customHeight="1">
      <c r="T161" s="3"/>
      <c r="U161" s="3" t="str">
        <f>TRIM(MID(TRIM(Transportes!D161),1,FIND(CHAR(10),TRIM(Transportes!D161),1)-1))</f>
        <v>Puno</v>
      </c>
      <c r="V161" s="3" t="str">
        <f>TRIM(IF(Transportes!F161="TRÁNSITO INTERRUMPIDO","Interrumpido",IF(Transportes!F161="TRÁNSITO RESTRINGIDO","Restringido","Normal")))</f>
        <v>Restringido</v>
      </c>
      <c r="W161" s="3" t="str">
        <f>TRIM(IF(MID(TRIM(Transportes!H161),1,FIND("-",TRIM(Transportes!H161),1)-2)="Acción humana","H","F"))</f>
        <v>H</v>
      </c>
      <c r="X161" s="119">
        <f>Transportes!G161</f>
        <v>0</v>
      </c>
    </row>
    <row r="162" spans="20:24" ht="14.25" customHeight="1">
      <c r="T162" s="3"/>
      <c r="U162" s="3" t="str">
        <f>TRIM(MID(TRIM(Transportes!D162),1,FIND(CHAR(10),TRIM(Transportes!D162),1)-1))</f>
        <v>Huánuco</v>
      </c>
      <c r="V162" s="3" t="str">
        <f>TRIM(IF(Transportes!F162="TRÁNSITO INTERRUMPIDO","Interrumpido",IF(Transportes!F162="TRÁNSITO RESTRINGIDO","Restringido","Normal")))</f>
        <v>Restringido</v>
      </c>
      <c r="W162" s="3" t="str">
        <f>TRIM(IF(MID(TRIM(Transportes!H162),1,FIND("-",TRIM(Transportes!H162),1)-2)="Acción humana","H","F"))</f>
        <v>F</v>
      </c>
      <c r="X162" s="119">
        <f>Transportes!G162</f>
        <v>90</v>
      </c>
    </row>
    <row r="163" spans="20:24" ht="14.25" customHeight="1">
      <c r="T163" s="3"/>
      <c r="U163" s="3" t="str">
        <f>TRIM(MID(TRIM(Transportes!D163),1,FIND(CHAR(10),TRIM(Transportes!D163),1)-1))</f>
        <v>Lima</v>
      </c>
      <c r="V163" s="3" t="str">
        <f>TRIM(IF(Transportes!F163="TRÁNSITO INTERRUMPIDO","Interrumpido",IF(Transportes!F163="TRÁNSITO RESTRINGIDO","Restringido","Normal")))</f>
        <v>Restringido</v>
      </c>
      <c r="W163" s="3" t="str">
        <f>TRIM(IF(MID(TRIM(Transportes!H163),1,FIND("-",TRIM(Transportes!H163),1)-2)="Acción humana","H","F"))</f>
        <v>F</v>
      </c>
      <c r="X163" s="119">
        <f>Transportes!G163</f>
        <v>0</v>
      </c>
    </row>
    <row r="164" spans="20:24" ht="14.25" customHeight="1">
      <c r="T164" s="3"/>
      <c r="U164" s="3" t="str">
        <f>TRIM(MID(TRIM(Transportes!D164),1,FIND(CHAR(10),TRIM(Transportes!D164),1)-1))</f>
        <v>Puno</v>
      </c>
      <c r="V164" s="3" t="str">
        <f>TRIM(IF(Transportes!F164="TRÁNSITO INTERRUMPIDO","Interrumpido",IF(Transportes!F164="TRÁNSITO RESTRINGIDO","Restringido","Normal")))</f>
        <v>Restringido</v>
      </c>
      <c r="W164" s="3" t="str">
        <f>TRIM(IF(MID(TRIM(Transportes!H164),1,FIND("-",TRIM(Transportes!H164),1)-2)="Acción humana","H","F"))</f>
        <v>H</v>
      </c>
      <c r="X164" s="119">
        <f>Transportes!G164</f>
        <v>0</v>
      </c>
    </row>
    <row r="165" spans="20:24" ht="14.25" customHeight="1">
      <c r="T165" s="3"/>
      <c r="U165" s="3" t="str">
        <f>TRIM(MID(TRIM(Transportes!D165),1,FIND(CHAR(10),TRIM(Transportes!D165),1)-1))</f>
        <v>Puno</v>
      </c>
      <c r="V165" s="3" t="str">
        <f>TRIM(IF(Transportes!F165="TRÁNSITO INTERRUMPIDO","Interrumpido",IF(Transportes!F165="TRÁNSITO RESTRINGIDO","Restringido","Normal")))</f>
        <v>Restringido</v>
      </c>
      <c r="W165" s="3" t="str">
        <f>TRIM(IF(MID(TRIM(Transportes!H165),1,FIND("-",TRIM(Transportes!H165),1)-2)="Acción humana","H","F"))</f>
        <v>H</v>
      </c>
      <c r="X165" s="119">
        <f>Transportes!G165</f>
        <v>100</v>
      </c>
    </row>
    <row r="166" spans="20:24" ht="14.25" customHeight="1">
      <c r="T166" s="3"/>
      <c r="U166" s="3" t="str">
        <f>TRIM(MID(TRIM(Transportes!D166),1,FIND(CHAR(10),TRIM(Transportes!D166),1)-1))</f>
        <v>Puno</v>
      </c>
      <c r="V166" s="3" t="str">
        <f>TRIM(IF(Transportes!F166="TRÁNSITO INTERRUMPIDO","Interrumpido",IF(Transportes!F166="TRÁNSITO RESTRINGIDO","Restringido","Normal")))</f>
        <v>Restringido</v>
      </c>
      <c r="W166" s="3" t="str">
        <f>TRIM(IF(MID(TRIM(Transportes!H166),1,FIND("-",TRIM(Transportes!H166),1)-2)="Acción humana","H","F"))</f>
        <v>H</v>
      </c>
      <c r="X166" s="119">
        <f>Transportes!G166</f>
        <v>0</v>
      </c>
    </row>
    <row r="167" spans="20:24" ht="14.25" customHeight="1">
      <c r="T167" s="3"/>
      <c r="U167" s="3" t="str">
        <f>TRIM(MID(TRIM(Transportes!D167),1,FIND(CHAR(10),TRIM(Transportes!D167),1)-1))</f>
        <v>Puno</v>
      </c>
      <c r="V167" s="3" t="str">
        <f>TRIM(IF(Transportes!F167="TRÁNSITO INTERRUMPIDO","Interrumpido",IF(Transportes!F167="TRÁNSITO RESTRINGIDO","Restringido","Normal")))</f>
        <v>Restringido</v>
      </c>
      <c r="W167" s="3" t="str">
        <f>TRIM(IF(MID(TRIM(Transportes!H167),1,FIND("-",TRIM(Transportes!H167),1)-2)="Acción humana","H","F"))</f>
        <v>H</v>
      </c>
      <c r="X167" s="119">
        <f>Transportes!G167</f>
        <v>1000</v>
      </c>
    </row>
    <row r="168" spans="20:24" ht="14.25" customHeight="1">
      <c r="T168" s="3"/>
      <c r="U168" s="3" t="str">
        <f>TRIM(MID(TRIM(Transportes!D168),1,FIND(CHAR(10),TRIM(Transportes!D168),1)-1))</f>
        <v>Puno</v>
      </c>
      <c r="V168" s="3" t="str">
        <f>TRIM(IF(Transportes!F168="TRÁNSITO INTERRUMPIDO","Interrumpido",IF(Transportes!F168="TRÁNSITO RESTRINGIDO","Restringido","Normal")))</f>
        <v>Restringido</v>
      </c>
      <c r="W168" s="3" t="str">
        <f>TRIM(IF(MID(TRIM(Transportes!H168),1,FIND("-",TRIM(Transportes!H168),1)-2)="Acción humana","H","F"))</f>
        <v>F</v>
      </c>
      <c r="X168" s="119">
        <f>Transportes!G168</f>
        <v>200</v>
      </c>
    </row>
    <row r="169" spans="20:24" ht="14.25" customHeight="1">
      <c r="T169" s="3"/>
      <c r="U169" s="3" t="str">
        <f>TRIM(MID(TRIM(Transportes!D169),1,FIND(CHAR(10),TRIM(Transportes!D169),1)-1))</f>
        <v>Puno</v>
      </c>
      <c r="V169" s="3" t="str">
        <f>TRIM(IF(Transportes!F169="TRÁNSITO INTERRUMPIDO","Interrumpido",IF(Transportes!F169="TRÁNSITO RESTRINGIDO","Restringido","Normal")))</f>
        <v>Restringido</v>
      </c>
      <c r="W169" s="3" t="str">
        <f>TRIM(IF(MID(TRIM(Transportes!H169),1,FIND("-",TRIM(Transportes!H169),1)-2)="Acción humana","H","F"))</f>
        <v>H</v>
      </c>
      <c r="X169" s="119">
        <f>Transportes!G169</f>
        <v>0</v>
      </c>
    </row>
    <row r="170" spans="20:24" ht="14.25" customHeight="1">
      <c r="T170" s="3"/>
      <c r="U170" s="3" t="str">
        <f>TRIM(MID(TRIM(Transportes!D170),1,FIND(CHAR(10),TRIM(Transportes!D170),1)-1))</f>
        <v>Puno</v>
      </c>
      <c r="V170" s="3" t="str">
        <f>TRIM(IF(Transportes!F170="TRÁNSITO INTERRUMPIDO","Interrumpido",IF(Transportes!F170="TRÁNSITO RESTRINGIDO","Restringido","Normal")))</f>
        <v>Restringido</v>
      </c>
      <c r="W170" s="3" t="str">
        <f>TRIM(IF(MID(TRIM(Transportes!H170),1,FIND("-",TRIM(Transportes!H170),1)-2)="Acción humana","H","F"))</f>
        <v>H</v>
      </c>
      <c r="X170" s="119">
        <f>Transportes!G170</f>
        <v>0</v>
      </c>
    </row>
    <row r="171" spans="20:24" ht="14.25" customHeight="1">
      <c r="T171" s="3"/>
      <c r="U171" s="3" t="str">
        <f>TRIM(MID(TRIM(Transportes!D171),1,FIND(CHAR(10),TRIM(Transportes!D171),1)-1))</f>
        <v>Puno</v>
      </c>
      <c r="V171" s="3" t="str">
        <f>TRIM(IF(Transportes!F171="TRÁNSITO INTERRUMPIDO","Interrumpido",IF(Transportes!F171="TRÁNSITO RESTRINGIDO","Restringido","Normal")))</f>
        <v>Restringido</v>
      </c>
      <c r="W171" s="3" t="str">
        <f>TRIM(IF(MID(TRIM(Transportes!H171),1,FIND("-",TRIM(Transportes!H171),1)-2)="Acción humana","H","F"))</f>
        <v>H</v>
      </c>
      <c r="X171" s="119">
        <f>Transportes!G171</f>
        <v>6.2</v>
      </c>
    </row>
    <row r="172" spans="20:24" ht="14.25" customHeight="1">
      <c r="T172" s="3"/>
      <c r="U172" s="3" t="str">
        <f>TRIM(MID(TRIM(Transportes!D172),1,FIND(CHAR(10),TRIM(Transportes!D172),1)-1))</f>
        <v>Moquegua</v>
      </c>
      <c r="V172" s="3" t="str">
        <f>TRIM(IF(Transportes!F172="TRÁNSITO INTERRUMPIDO","Interrumpido",IF(Transportes!F172="TRÁNSITO RESTRINGIDO","Restringido","Normal")))</f>
        <v>Restringido</v>
      </c>
      <c r="W172" s="3" t="str">
        <f>TRIM(IF(MID(TRIM(Transportes!H172),1,FIND("-",TRIM(Transportes!H172),1)-2)="Acción humana","H","F"))</f>
        <v>F</v>
      </c>
      <c r="X172" s="119">
        <f>Transportes!G172</f>
        <v>130</v>
      </c>
    </row>
    <row r="173" spans="20:24" ht="14.25" customHeight="1">
      <c r="T173" s="3"/>
      <c r="U173" s="3" t="str">
        <f>TRIM(MID(TRIM(Transportes!D173),1,FIND(CHAR(10),TRIM(Transportes!D173),1)-1))</f>
        <v>Ucayali</v>
      </c>
      <c r="V173" s="3" t="str">
        <f>TRIM(IF(Transportes!F173="TRÁNSITO INTERRUMPIDO","Interrumpido",IF(Transportes!F173="TRÁNSITO RESTRINGIDO","Restringido","Normal")))</f>
        <v>Restringido</v>
      </c>
      <c r="W173" s="3" t="str">
        <f>TRIM(IF(MID(TRIM(Transportes!H173),1,FIND("-",TRIM(Transportes!H173),1)-2)="Acción humana","H","F"))</f>
        <v>F</v>
      </c>
      <c r="X173" s="119">
        <f>Transportes!G173</f>
        <v>170</v>
      </c>
    </row>
    <row r="174" spans="20:24" ht="14.25" customHeight="1">
      <c r="T174" s="3"/>
      <c r="U174" s="3" t="str">
        <f>TRIM(MID(TRIM(Transportes!D174),1,FIND(CHAR(10),TRIM(Transportes!D174),1)-1))</f>
        <v>Ucayali</v>
      </c>
      <c r="V174" s="3" t="str">
        <f>TRIM(IF(Transportes!F174="TRÁNSITO INTERRUMPIDO","Interrumpido",IF(Transportes!F174="TRÁNSITO RESTRINGIDO","Restringido","Normal")))</f>
        <v>Restringido</v>
      </c>
      <c r="W174" s="3" t="str">
        <f>TRIM(IF(MID(TRIM(Transportes!H174),1,FIND("-",TRIM(Transportes!H174),1)-2)="Acción humana","H","F"))</f>
        <v>F</v>
      </c>
      <c r="X174" s="119">
        <f>Transportes!G174</f>
        <v>0</v>
      </c>
    </row>
    <row r="175" spans="20:24" ht="14.25" customHeight="1">
      <c r="T175" s="3"/>
      <c r="U175" s="3" t="str">
        <f>TRIM(MID(TRIM(Transportes!D175),1,FIND(CHAR(10),TRIM(Transportes!D175),1)-1))</f>
        <v>Ucayali</v>
      </c>
      <c r="V175" s="3" t="str">
        <f>TRIM(IF(Transportes!F175="TRÁNSITO INTERRUMPIDO","Interrumpido",IF(Transportes!F175="TRÁNSITO RESTRINGIDO","Restringido","Normal")))</f>
        <v>Restringido</v>
      </c>
      <c r="W175" s="3" t="str">
        <f>TRIM(IF(MID(TRIM(Transportes!H175),1,FIND("-",TRIM(Transportes!H175),1)-2)="Acción humana","H","F"))</f>
        <v>F</v>
      </c>
      <c r="X175" s="119">
        <f>Transportes!G175</f>
        <v>0</v>
      </c>
    </row>
    <row r="176" spans="20:24" ht="14.25" customHeight="1">
      <c r="T176" s="3"/>
      <c r="U176" s="3" t="str">
        <f>TRIM(MID(TRIM(Transportes!D176),1,FIND(CHAR(10),TRIM(Transportes!D176),1)-1))</f>
        <v>Moquegua</v>
      </c>
      <c r="V176" s="3" t="str">
        <f>TRIM(IF(Transportes!F176="TRÁNSITO INTERRUMPIDO","Interrumpido",IF(Transportes!F176="TRÁNSITO RESTRINGIDO","Restringido","Normal")))</f>
        <v>Restringido</v>
      </c>
      <c r="W176" s="3" t="str">
        <f>TRIM(IF(MID(TRIM(Transportes!H176),1,FIND("-",TRIM(Transportes!H176),1)-2)="Acción humana","H","F"))</f>
        <v>F</v>
      </c>
      <c r="X176" s="119" t="str">
        <f>Transportes!G176</f>
        <v>50'</v>
      </c>
    </row>
    <row r="177" spans="20:24" ht="14.25" customHeight="1">
      <c r="T177" s="3"/>
      <c r="U177" s="3" t="str">
        <f>TRIM(MID(TRIM(Transportes!D177),1,FIND(CHAR(10),TRIM(Transportes!D177),1)-1))</f>
        <v>Moquegua</v>
      </c>
      <c r="V177" s="3" t="str">
        <f>TRIM(IF(Transportes!F177="TRÁNSITO INTERRUMPIDO","Interrumpido",IF(Transportes!F177="TRÁNSITO RESTRINGIDO","Restringido","Normal")))</f>
        <v>Restringido</v>
      </c>
      <c r="W177" s="3" t="str">
        <f>TRIM(IF(MID(TRIM(Transportes!H177),1,FIND("-",TRIM(Transportes!H177),1)-2)="Acción humana","H","F"))</f>
        <v>F</v>
      </c>
      <c r="X177" s="119" t="str">
        <f>Transportes!G177</f>
        <v>63'</v>
      </c>
    </row>
    <row r="178" spans="20:24" ht="14.25" customHeight="1">
      <c r="T178" s="3"/>
      <c r="U178" s="3" t="str">
        <f>TRIM(MID(TRIM(Transportes!D178),1,FIND(CHAR(10),TRIM(Transportes!D178),1)-1))</f>
        <v>La Libertad</v>
      </c>
      <c r="V178" s="3" t="str">
        <f>TRIM(IF(Transportes!F178="TRÁNSITO INTERRUMPIDO","Interrumpido",IF(Transportes!F178="TRÁNSITO RESTRINGIDO","Restringido","Normal")))</f>
        <v>Restringido</v>
      </c>
      <c r="W178" s="3" t="str">
        <f>TRIM(IF(MID(TRIM(Transportes!H178),1,FIND("-",TRIM(Transportes!H178),1)-2)="Acción humana","H","F"))</f>
        <v>F</v>
      </c>
      <c r="X178" s="119">
        <f>Transportes!G178</f>
        <v>0</v>
      </c>
    </row>
    <row r="179" spans="20:24" ht="14.25" customHeight="1">
      <c r="T179" s="3"/>
      <c r="U179" s="3" t="str">
        <f>TRIM(MID(TRIM(Transportes!D179),1,FIND(CHAR(10),TRIM(Transportes!D179),1)-1))</f>
        <v>Puno</v>
      </c>
      <c r="V179" s="3" t="str">
        <f>TRIM(IF(Transportes!F179="TRÁNSITO INTERRUMPIDO","Interrumpido",IF(Transportes!F179="TRÁNSITO RESTRINGIDO","Restringido","Normal")))</f>
        <v>Restringido</v>
      </c>
      <c r="W179" s="3" t="str">
        <f>TRIM(IF(MID(TRIM(Transportes!H179),1,FIND("-",TRIM(Transportes!H179),1)-2)="Acción humana","H","F"))</f>
        <v>F</v>
      </c>
      <c r="X179" s="119">
        <f>Transportes!G179</f>
        <v>0</v>
      </c>
    </row>
    <row r="180" spans="20:24" ht="14.25" customHeight="1">
      <c r="T180" s="3"/>
      <c r="U180" s="3" t="e">
        <f>TRIM(MID(TRIM(Transportes!D180),1,FIND(CHAR(10),TRIM(Transportes!D180),1)-1))</f>
        <v>#VALUE!</v>
      </c>
      <c r="V180" s="3" t="str">
        <f>TRIM(IF(Transportes!F180="TRÁNSITO INTERRUMPIDO","Interrumpido",IF(Transportes!F180="TRÁNSITO RESTRINGIDO","Restringido","Normal")))</f>
        <v>Normal</v>
      </c>
      <c r="W180" s="3" t="e">
        <f>TRIM(IF(MID(TRIM(Transportes!H180),1,FIND("-",TRIM(Transportes!H180),1)-2)="Acción humana","H","F"))</f>
        <v>#VALUE!</v>
      </c>
      <c r="X180" s="119">
        <f>Transportes!G180</f>
        <v>0</v>
      </c>
    </row>
    <row r="181" spans="20:24" ht="14.25" customHeight="1">
      <c r="T181" s="3"/>
      <c r="U181" s="3" t="e">
        <f>TRIM(MID(TRIM(Transportes!D181),1,FIND(CHAR(10),TRIM(Transportes!D181),1)-1))</f>
        <v>#VALUE!</v>
      </c>
      <c r="V181" s="3" t="str">
        <f>TRIM(IF(Transportes!F181="TRÁNSITO INTERRUMPIDO","Interrumpido",IF(Transportes!F181="TRÁNSITO RESTRINGIDO","Restringido","Normal")))</f>
        <v>Normal</v>
      </c>
      <c r="W181" s="3" t="e">
        <f>TRIM(IF(MID(TRIM(Transportes!H181),1,FIND("-",TRIM(Transportes!H181),1)-2)="Acción humana","H","F"))</f>
        <v>#VALUE!</v>
      </c>
      <c r="X181" s="119">
        <f>Transportes!G181</f>
        <v>0</v>
      </c>
    </row>
    <row r="182" spans="20:24" ht="14.25" customHeight="1">
      <c r="T182" s="3"/>
      <c r="U182" s="3" t="e">
        <f>TRIM(MID(TRIM(Transportes!D182),1,FIND(CHAR(10),TRIM(Transportes!D182),1)-1))</f>
        <v>#VALUE!</v>
      </c>
      <c r="V182" s="3" t="str">
        <f>TRIM(IF(Transportes!F182="TRÁNSITO INTERRUMPIDO","Interrumpido",IF(Transportes!F182="TRÁNSITO RESTRINGIDO","Restringido","Normal")))</f>
        <v>Normal</v>
      </c>
      <c r="W182" s="3" t="e">
        <f>TRIM(IF(MID(TRIM(Transportes!H182),1,FIND("-",TRIM(Transportes!H182),1)-2)="Acción humana","H","F"))</f>
        <v>#VALUE!</v>
      </c>
      <c r="X182" s="119">
        <f>Transportes!G182</f>
        <v>0</v>
      </c>
    </row>
    <row r="183" spans="20:24" ht="14.25" customHeight="1">
      <c r="T183" s="3"/>
      <c r="U183" s="3" t="e">
        <f>TRIM(MID(TRIM(Transportes!D183),1,FIND(CHAR(10),TRIM(Transportes!D183),1)-1))</f>
        <v>#VALUE!</v>
      </c>
      <c r="V183" s="3" t="str">
        <f>TRIM(IF(Transportes!F183="TRÁNSITO INTERRUMPIDO","Interrumpido",IF(Transportes!F183="TRÁNSITO RESTRINGIDO","Restringido","Normal")))</f>
        <v>Normal</v>
      </c>
      <c r="W183" s="3" t="e">
        <f>TRIM(IF(MID(TRIM(Transportes!H183),1,FIND("-",TRIM(Transportes!H183),1)-2)="Acción humana","H","F"))</f>
        <v>#VALUE!</v>
      </c>
      <c r="X183" s="119">
        <f>Transportes!G183</f>
        <v>0</v>
      </c>
    </row>
    <row r="184" spans="20:24" ht="14.25" customHeight="1">
      <c r="T184" s="3"/>
      <c r="U184" s="3" t="e">
        <f>TRIM(MID(TRIM(Transportes!D184),1,FIND(CHAR(10),TRIM(Transportes!D184),1)-1))</f>
        <v>#VALUE!</v>
      </c>
      <c r="V184" s="3" t="str">
        <f>TRIM(IF(Transportes!F184="TRÁNSITO INTERRUMPIDO","Interrumpido",IF(Transportes!F184="TRÁNSITO RESTRINGIDO","Restringido","Normal")))</f>
        <v>Normal</v>
      </c>
      <c r="W184" s="3" t="e">
        <f>TRIM(IF(MID(TRIM(Transportes!H184),1,FIND("-",TRIM(Transportes!H184),1)-2)="Acción humana","H","F"))</f>
        <v>#VALUE!</v>
      </c>
      <c r="X184" s="119">
        <f>Transportes!G184</f>
        <v>0</v>
      </c>
    </row>
    <row r="185" spans="20:24" ht="14.25" customHeight="1">
      <c r="T185" s="3"/>
      <c r="U185" s="3" t="e">
        <f>TRIM(MID(TRIM(Transportes!D185),1,FIND(CHAR(10),TRIM(Transportes!D185),1)-1))</f>
        <v>#VALUE!</v>
      </c>
      <c r="V185" s="3" t="str">
        <f>TRIM(IF(Transportes!F185="TRÁNSITO INTERRUMPIDO","Interrumpido",IF(Transportes!F185="TRÁNSITO RESTRINGIDO","Restringido","Normal")))</f>
        <v>Normal</v>
      </c>
      <c r="W185" s="3" t="e">
        <f>TRIM(IF(MID(TRIM(Transportes!H185),1,FIND("-",TRIM(Transportes!H185),1)-2)="Acción humana","H","F"))</f>
        <v>#VALUE!</v>
      </c>
      <c r="X185" s="119">
        <f>Transportes!G185</f>
        <v>0</v>
      </c>
    </row>
    <row r="186" spans="20:24" ht="14.25" customHeight="1">
      <c r="T186" s="3"/>
      <c r="U186" s="3" t="e">
        <f>TRIM(MID(TRIM(Transportes!D186),1,FIND(CHAR(10),TRIM(Transportes!D186),1)-1))</f>
        <v>#VALUE!</v>
      </c>
      <c r="V186" s="3" t="str">
        <f>TRIM(IF(Transportes!F186="TRÁNSITO INTERRUMPIDO","Interrumpido",IF(Transportes!F186="TRÁNSITO RESTRINGIDO","Restringido","Normal")))</f>
        <v>Normal</v>
      </c>
      <c r="W186" s="3" t="e">
        <f>TRIM(IF(MID(TRIM(Transportes!H186),1,FIND("-",TRIM(Transportes!H186),1)-2)="Acción humana","H","F"))</f>
        <v>#VALUE!</v>
      </c>
      <c r="X186" s="119">
        <f>Transportes!G186</f>
        <v>0</v>
      </c>
    </row>
    <row r="187" spans="20:24" ht="14.25" customHeight="1">
      <c r="T187" s="3"/>
      <c r="U187" s="3" t="e">
        <f>TRIM(MID(TRIM(Transportes!D187),1,FIND(CHAR(10),TRIM(Transportes!D187),1)-1))</f>
        <v>#VALUE!</v>
      </c>
      <c r="V187" s="3" t="str">
        <f>TRIM(IF(Transportes!F187="TRÁNSITO INTERRUMPIDO","Interrumpido",IF(Transportes!F187="TRÁNSITO RESTRINGIDO","Restringido","Normal")))</f>
        <v>Normal</v>
      </c>
      <c r="W187" s="3" t="e">
        <f>TRIM(IF(MID(TRIM(Transportes!H187),1,FIND("-",TRIM(Transportes!H187),1)-2)="Acción humana","H","F"))</f>
        <v>#VALUE!</v>
      </c>
      <c r="X187" s="119">
        <f>Transportes!G187</f>
        <v>0</v>
      </c>
    </row>
    <row r="188" spans="20:24" ht="14.25" customHeight="1">
      <c r="T188" s="3"/>
      <c r="U188" s="3" t="e">
        <f>TRIM(MID(TRIM(Transportes!D188),1,FIND(CHAR(10),TRIM(Transportes!D188),1)-1))</f>
        <v>#VALUE!</v>
      </c>
      <c r="V188" s="3" t="str">
        <f>TRIM(IF(Transportes!F188="TRÁNSITO INTERRUMPIDO","Interrumpido",IF(Transportes!F188="TRÁNSITO RESTRINGIDO","Restringido","Normal")))</f>
        <v>Normal</v>
      </c>
      <c r="W188" s="3" t="e">
        <f>TRIM(IF(MID(TRIM(Transportes!H188),1,FIND("-",TRIM(Transportes!H188),1)-2)="Acción humana","H","F"))</f>
        <v>#VALUE!</v>
      </c>
      <c r="X188" s="119">
        <f>Transportes!G188</f>
        <v>0</v>
      </c>
    </row>
    <row r="189" spans="20:24" ht="14.25" customHeight="1">
      <c r="T189" s="3"/>
      <c r="U189" s="3" t="e">
        <f>TRIM(MID(TRIM(Transportes!D189),1,FIND(CHAR(10),TRIM(Transportes!D189),1)-1))</f>
        <v>#VALUE!</v>
      </c>
      <c r="V189" s="3" t="str">
        <f>TRIM(IF(Transportes!F189="TRÁNSITO INTERRUMPIDO","Interrumpido",IF(Transportes!F189="TRÁNSITO RESTRINGIDO","Restringido","Normal")))</f>
        <v>Normal</v>
      </c>
      <c r="W189" s="3" t="e">
        <f>TRIM(IF(MID(TRIM(Transportes!H189),1,FIND("-",TRIM(Transportes!H189),1)-2)="Acción humana","H","F"))</f>
        <v>#VALUE!</v>
      </c>
      <c r="X189" s="119">
        <f>Transportes!G189</f>
        <v>0</v>
      </c>
    </row>
    <row r="190" spans="20:24" ht="14.25" customHeight="1">
      <c r="T190" s="3"/>
      <c r="U190" s="3" t="e">
        <f>TRIM(MID(TRIM(Transportes!D190),1,FIND(CHAR(10),TRIM(Transportes!D190),1)-1))</f>
        <v>#VALUE!</v>
      </c>
      <c r="V190" s="3" t="str">
        <f>TRIM(IF(Transportes!F190="TRÁNSITO INTERRUMPIDO","Interrumpido",IF(Transportes!F190="TRÁNSITO RESTRINGIDO","Restringido","Normal")))</f>
        <v>Normal</v>
      </c>
      <c r="W190" s="3" t="e">
        <f>TRIM(IF(MID(TRIM(Transportes!H190),1,FIND("-",TRIM(Transportes!H190),1)-2)="Acción humana","H","F"))</f>
        <v>#VALUE!</v>
      </c>
      <c r="X190" s="119">
        <f>Transportes!G190</f>
        <v>0</v>
      </c>
    </row>
    <row r="191" spans="20:24" ht="14.25" customHeight="1">
      <c r="T191" s="3"/>
      <c r="U191" s="3" t="e">
        <f>TRIM(MID(TRIM(Transportes!D191),1,FIND(CHAR(10),TRIM(Transportes!D191),1)-1))</f>
        <v>#VALUE!</v>
      </c>
      <c r="V191" s="3" t="str">
        <f>TRIM(IF(Transportes!F191="TRÁNSITO INTERRUMPIDO","Interrumpido",IF(Transportes!F191="TRÁNSITO RESTRINGIDO","Restringido","Normal")))</f>
        <v>Normal</v>
      </c>
      <c r="W191" s="3" t="e">
        <f>TRIM(IF(MID(TRIM(Transportes!H191),1,FIND("-",TRIM(Transportes!H191),1)-2)="Acción humana","H","F"))</f>
        <v>#VALUE!</v>
      </c>
      <c r="X191" s="119">
        <f>Transportes!G191</f>
        <v>0</v>
      </c>
    </row>
    <row r="192" spans="20:24" ht="14.25" customHeight="1">
      <c r="T192" s="3"/>
      <c r="U192" s="3" t="e">
        <f>TRIM(MID(TRIM(Transportes!D192),1,FIND(CHAR(10),TRIM(Transportes!D192),1)-1))</f>
        <v>#VALUE!</v>
      </c>
      <c r="V192" s="3" t="str">
        <f>TRIM(IF(Transportes!F192="TRÁNSITO INTERRUMPIDO","Interrumpido",IF(Transportes!F192="TRÁNSITO RESTRINGIDO","Restringido","Normal")))</f>
        <v>Normal</v>
      </c>
      <c r="W192" s="3" t="e">
        <f>TRIM(IF(MID(TRIM(Transportes!H192),1,FIND("-",TRIM(Transportes!H192),1)-2)="Acción humana","H","F"))</f>
        <v>#VALUE!</v>
      </c>
      <c r="X192" s="119">
        <f>Transportes!G192</f>
        <v>0</v>
      </c>
    </row>
    <row r="193" spans="20:24" ht="14.25" customHeight="1">
      <c r="T193" s="3"/>
      <c r="U193" s="3" t="e">
        <f>TRIM(MID(TRIM(Transportes!D193),1,FIND(CHAR(10),TRIM(Transportes!D193),1)-1))</f>
        <v>#VALUE!</v>
      </c>
      <c r="V193" s="3" t="str">
        <f>TRIM(IF(Transportes!F193="TRÁNSITO INTERRUMPIDO","Interrumpido",IF(Transportes!F193="TRÁNSITO RESTRINGIDO","Restringido","Normal")))</f>
        <v>Normal</v>
      </c>
      <c r="W193" s="3" t="e">
        <f>TRIM(IF(MID(TRIM(Transportes!H193),1,FIND("-",TRIM(Transportes!H193),1)-2)="Acción humana","H","F"))</f>
        <v>#VALUE!</v>
      </c>
      <c r="X193" s="119">
        <f>Transportes!G193</f>
        <v>0</v>
      </c>
    </row>
    <row r="194" spans="20:24" ht="14.25" customHeight="1">
      <c r="T194" s="3"/>
      <c r="U194" s="3" t="e">
        <f>TRIM(MID(TRIM(Transportes!D194),1,FIND(CHAR(10),TRIM(Transportes!D194),1)-1))</f>
        <v>#VALUE!</v>
      </c>
      <c r="V194" s="3" t="str">
        <f>TRIM(IF(Transportes!F194="TRÁNSITO INTERRUMPIDO","Interrumpido",IF(Transportes!F194="TRÁNSITO RESTRINGIDO","Restringido","Normal")))</f>
        <v>Normal</v>
      </c>
      <c r="W194" s="3" t="e">
        <f>TRIM(IF(MID(TRIM(Transportes!H194),1,FIND("-",TRIM(Transportes!H194),1)-2)="Acción humana","H","F"))</f>
        <v>#VALUE!</v>
      </c>
      <c r="X194" s="119">
        <f>Transportes!G194</f>
        <v>0</v>
      </c>
    </row>
    <row r="195" spans="20:24" ht="14.25" customHeight="1">
      <c r="T195" s="3"/>
      <c r="U195" s="3" t="e">
        <f>TRIM(MID(TRIM(Transportes!D195),1,FIND(CHAR(10),TRIM(Transportes!D195),1)-1))</f>
        <v>#VALUE!</v>
      </c>
      <c r="V195" s="3" t="str">
        <f>TRIM(IF(Transportes!F195="TRÁNSITO INTERRUMPIDO","Interrumpido",IF(Transportes!F195="TRÁNSITO RESTRINGIDO","Restringido","Normal")))</f>
        <v>Normal</v>
      </c>
      <c r="W195" s="3" t="e">
        <f>TRIM(IF(MID(TRIM(Transportes!H195),1,FIND("-",TRIM(Transportes!H195),1)-2)="Acción humana","H","F"))</f>
        <v>#VALUE!</v>
      </c>
      <c r="X195" s="119">
        <f>Transportes!G195</f>
        <v>0</v>
      </c>
    </row>
    <row r="196" spans="20:24" ht="14.25" customHeight="1">
      <c r="T196" s="3"/>
      <c r="U196" s="3" t="e">
        <f>TRIM(MID(TRIM(Transportes!D196),1,FIND(CHAR(10),TRIM(Transportes!D196),1)-1))</f>
        <v>#VALUE!</v>
      </c>
      <c r="V196" s="3" t="str">
        <f>TRIM(IF(Transportes!F196="TRÁNSITO INTERRUMPIDO","Interrumpido",IF(Transportes!F196="TRÁNSITO RESTRINGIDO","Restringido","Normal")))</f>
        <v>Normal</v>
      </c>
      <c r="W196" s="3" t="e">
        <f>TRIM(IF(MID(TRIM(Transportes!H196),1,FIND("-",TRIM(Transportes!H196),1)-2)="Acción humana","H","F"))</f>
        <v>#VALUE!</v>
      </c>
      <c r="X196" s="119">
        <f>Transportes!G196</f>
        <v>0</v>
      </c>
    </row>
    <row r="197" spans="20:24" ht="14.25" customHeight="1">
      <c r="T197" s="3"/>
      <c r="U197" s="3" t="e">
        <f>TRIM(MID(TRIM(Transportes!D197),1,FIND(CHAR(10),TRIM(Transportes!D197),1)-1))</f>
        <v>#VALUE!</v>
      </c>
      <c r="V197" s="3" t="str">
        <f>TRIM(IF(Transportes!F197="TRÁNSITO INTERRUMPIDO","Interrumpido",IF(Transportes!F197="TRÁNSITO RESTRINGIDO","Restringido","Normal")))</f>
        <v>Normal</v>
      </c>
      <c r="W197" s="3" t="e">
        <f>TRIM(IF(MID(TRIM(Transportes!H197),1,FIND("-",TRIM(Transportes!H197),1)-2)="Acción humana","H","F"))</f>
        <v>#VALUE!</v>
      </c>
      <c r="X197" s="119">
        <f>Transportes!G197</f>
        <v>0</v>
      </c>
    </row>
    <row r="198" spans="20:24" ht="14.25" customHeight="1">
      <c r="T198" s="3"/>
      <c r="U198" s="3" t="e">
        <f>TRIM(MID(TRIM(Transportes!D198),1,FIND(CHAR(10),TRIM(Transportes!D198),1)-1))</f>
        <v>#VALUE!</v>
      </c>
      <c r="V198" s="3" t="str">
        <f>TRIM(IF(Transportes!F198="TRÁNSITO INTERRUMPIDO","Interrumpido",IF(Transportes!F198="TRÁNSITO RESTRINGIDO","Restringido","Normal")))</f>
        <v>Normal</v>
      </c>
      <c r="W198" s="3" t="e">
        <f>TRIM(IF(MID(TRIM(Transportes!H198),1,FIND("-",TRIM(Transportes!H198),1)-2)="Acción humana","H","F"))</f>
        <v>#VALUE!</v>
      </c>
      <c r="X198" s="119">
        <f>Transportes!G198</f>
        <v>0</v>
      </c>
    </row>
    <row r="199" spans="20:24" ht="14.25" customHeight="1">
      <c r="T199" s="3"/>
      <c r="U199" s="3" t="e">
        <f>TRIM(MID(TRIM(Transportes!D199),1,FIND(CHAR(10),TRIM(Transportes!D199),1)-1))</f>
        <v>#VALUE!</v>
      </c>
      <c r="V199" s="3" t="str">
        <f>TRIM(IF(Transportes!F199="TRÁNSITO INTERRUMPIDO","Interrumpido",IF(Transportes!F199="TRÁNSITO RESTRINGIDO","Restringido","Normal")))</f>
        <v>Normal</v>
      </c>
      <c r="W199" s="3" t="e">
        <f>TRIM(IF(MID(TRIM(Transportes!H199),1,FIND("-",TRIM(Transportes!H199),1)-2)="Acción humana","H","F"))</f>
        <v>#VALUE!</v>
      </c>
      <c r="X199" s="119">
        <f>Transportes!G199</f>
        <v>0</v>
      </c>
    </row>
    <row r="200" spans="20:24" ht="14.25" customHeight="1">
      <c r="T200" s="3"/>
      <c r="U200" s="3" t="e">
        <f>TRIM(MID(TRIM(Transportes!D200),1,FIND(CHAR(10),TRIM(Transportes!D200),1)-1))</f>
        <v>#VALUE!</v>
      </c>
      <c r="V200" s="3" t="str">
        <f>TRIM(IF(Transportes!F200="TRÁNSITO INTERRUMPIDO","Interrumpido",IF(Transportes!F200="TRÁNSITO RESTRINGIDO","Restringido","Normal")))</f>
        <v>Normal</v>
      </c>
      <c r="W200" s="3" t="e">
        <f>TRIM(IF(MID(TRIM(Transportes!H200),1,FIND("-",TRIM(Transportes!H200),1)-2)="Acción humana","H","F"))</f>
        <v>#VALUE!</v>
      </c>
      <c r="X200" s="119">
        <f>Transportes!G200</f>
        <v>0</v>
      </c>
    </row>
    <row r="201" spans="20:24" ht="14.25" customHeight="1">
      <c r="T201" s="3"/>
      <c r="U201" s="3" t="e">
        <f>TRIM(MID(TRIM(Transportes!D201),1,FIND(CHAR(10),TRIM(Transportes!D201),1)-1))</f>
        <v>#VALUE!</v>
      </c>
      <c r="V201" s="3" t="str">
        <f>TRIM(IF(Transportes!F201="TRÁNSITO INTERRUMPIDO","Interrumpido",IF(Transportes!F201="TRÁNSITO RESTRINGIDO","Restringido","Normal")))</f>
        <v>Normal</v>
      </c>
      <c r="W201" s="3" t="e">
        <f>TRIM(IF(MID(TRIM(Transportes!H201),1,FIND("-",TRIM(Transportes!H201),1)-2)="Acción humana","H","F"))</f>
        <v>#VALUE!</v>
      </c>
      <c r="X201" s="119">
        <f>Transportes!G201</f>
        <v>0</v>
      </c>
    </row>
    <row r="202" spans="20:24" ht="14.25" customHeight="1">
      <c r="T202" s="3"/>
      <c r="U202" s="3" t="e">
        <f>TRIM(MID(TRIM(Transportes!D202),1,FIND(CHAR(10),TRIM(Transportes!D202),1)-1))</f>
        <v>#VALUE!</v>
      </c>
      <c r="V202" s="3" t="str">
        <f>TRIM(IF(Transportes!F202="TRÁNSITO INTERRUMPIDO","Interrumpido",IF(Transportes!F202="TRÁNSITO RESTRINGIDO","Restringido","Normal")))</f>
        <v>Normal</v>
      </c>
      <c r="W202" s="3" t="e">
        <f>TRIM(IF(MID(TRIM(Transportes!H202),1,FIND("-",TRIM(Transportes!H202),1)-2)="Acción humana","H","F"))</f>
        <v>#VALUE!</v>
      </c>
      <c r="X202" s="119">
        <f>Transportes!G202</f>
        <v>0</v>
      </c>
    </row>
    <row r="203" spans="20:24" ht="14.25" customHeight="1">
      <c r="T203" s="3"/>
      <c r="U203" s="3" t="e">
        <f>TRIM(MID(TRIM(Transportes!D203),1,FIND(CHAR(10),TRIM(Transportes!D203),1)-1))</f>
        <v>#VALUE!</v>
      </c>
      <c r="V203" s="3" t="str">
        <f>TRIM(IF(Transportes!F203="TRÁNSITO INTERRUMPIDO","Interrumpido",IF(Transportes!F203="TRÁNSITO RESTRINGIDO","Restringido","Normal")))</f>
        <v>Normal</v>
      </c>
      <c r="W203" s="3" t="e">
        <f>TRIM(IF(MID(TRIM(Transportes!H203),1,FIND("-",TRIM(Transportes!H203),1)-2)="Acción humana","H","F"))</f>
        <v>#VALUE!</v>
      </c>
      <c r="X203" s="119">
        <f>Transportes!G203</f>
        <v>0</v>
      </c>
    </row>
    <row r="204" spans="20:24" ht="14.25" customHeight="1">
      <c r="T204" s="3"/>
      <c r="U204" s="3" t="e">
        <f>TRIM(MID(TRIM(Transportes!D204),1,FIND(CHAR(10),TRIM(Transportes!D204),1)-1))</f>
        <v>#VALUE!</v>
      </c>
      <c r="V204" s="3" t="str">
        <f>TRIM(IF(Transportes!F204="TRÁNSITO INTERRUMPIDO","Interrumpido",IF(Transportes!F204="TRÁNSITO RESTRINGIDO","Restringido","Normal")))</f>
        <v>Normal</v>
      </c>
      <c r="W204" s="3" t="e">
        <f>TRIM(IF(MID(TRIM(Transportes!H204),1,FIND("-",TRIM(Transportes!H204),1)-2)="Acción humana","H","F"))</f>
        <v>#VALUE!</v>
      </c>
      <c r="X204" s="119">
        <f>Transportes!G204</f>
        <v>0</v>
      </c>
    </row>
    <row r="205" spans="20:24" ht="14.25" customHeight="1">
      <c r="T205" s="3"/>
      <c r="U205" s="3" t="e">
        <f>TRIM(MID(TRIM(Transportes!D205),1,FIND(CHAR(10),TRIM(Transportes!D205),1)-1))</f>
        <v>#VALUE!</v>
      </c>
      <c r="V205" s="3" t="str">
        <f>TRIM(IF(Transportes!F205="TRÁNSITO INTERRUMPIDO","Interrumpido",IF(Transportes!F205="TRÁNSITO RESTRINGIDO","Restringido","Normal")))</f>
        <v>Normal</v>
      </c>
      <c r="W205" s="3" t="e">
        <f>TRIM(IF(MID(TRIM(Transportes!H205),1,FIND("-",TRIM(Transportes!H205),1)-2)="Acción humana","H","F"))</f>
        <v>#VALUE!</v>
      </c>
      <c r="X205" s="119">
        <f>Transportes!G205</f>
        <v>0</v>
      </c>
    </row>
    <row r="206" spans="20:24" ht="14.25" customHeight="1">
      <c r="T206" s="3"/>
      <c r="U206" s="3" t="e">
        <f>TRIM(MID(TRIM(Transportes!D206),1,FIND(CHAR(10),TRIM(Transportes!D206),1)-1))</f>
        <v>#VALUE!</v>
      </c>
      <c r="V206" s="3" t="str">
        <f>TRIM(IF(Transportes!F206="TRÁNSITO INTERRUMPIDO","Interrumpido",IF(Transportes!F206="TRÁNSITO RESTRINGIDO","Restringido","Normal")))</f>
        <v>Normal</v>
      </c>
      <c r="W206" s="3" t="e">
        <f>TRIM(IF(MID(TRIM(Transportes!H206),1,FIND("-",TRIM(Transportes!H206),1)-2)="Acción humana","H","F"))</f>
        <v>#VALUE!</v>
      </c>
      <c r="X206" s="119">
        <f>Transportes!G206</f>
        <v>0</v>
      </c>
    </row>
    <row r="207" spans="20:24" ht="14.25" customHeight="1">
      <c r="T207" s="3"/>
      <c r="U207" s="3" t="e">
        <f>TRIM(MID(TRIM(Transportes!D207),1,FIND(CHAR(10),TRIM(Transportes!D207),1)-1))</f>
        <v>#VALUE!</v>
      </c>
      <c r="V207" s="3" t="str">
        <f>TRIM(IF(Transportes!F207="TRÁNSITO INTERRUMPIDO","Interrumpido",IF(Transportes!F207="TRÁNSITO RESTRINGIDO","Restringido","Normal")))</f>
        <v>Normal</v>
      </c>
      <c r="W207" s="3" t="e">
        <f>TRIM(IF(MID(TRIM(Transportes!H207),1,FIND("-",TRIM(Transportes!H207),1)-2)="Acción humana","H","F"))</f>
        <v>#VALUE!</v>
      </c>
      <c r="X207" s="119">
        <f>Transportes!G207</f>
        <v>0</v>
      </c>
    </row>
    <row r="208" spans="20:24" ht="14.25" customHeight="1">
      <c r="T208" s="3"/>
      <c r="U208" s="3" t="e">
        <f>TRIM(MID(TRIM(Transportes!D208),1,FIND(CHAR(10),TRIM(Transportes!D208),1)-1))</f>
        <v>#VALUE!</v>
      </c>
      <c r="V208" s="3" t="str">
        <f>TRIM(IF(Transportes!F208="TRÁNSITO INTERRUMPIDO","Interrumpido",IF(Transportes!F208="TRÁNSITO RESTRINGIDO","Restringido","Normal")))</f>
        <v>Normal</v>
      </c>
      <c r="W208" s="3" t="e">
        <f>TRIM(IF(MID(TRIM(Transportes!H208),1,FIND("-",TRIM(Transportes!H208),1)-2)="Acción humana","H","F"))</f>
        <v>#VALUE!</v>
      </c>
      <c r="X208" s="119">
        <f>Transportes!G208</f>
        <v>0</v>
      </c>
    </row>
    <row r="209" spans="20:24" ht="14.25" customHeight="1">
      <c r="T209" s="3"/>
      <c r="U209" s="3" t="e">
        <f>TRIM(MID(TRIM(Transportes!D209),1,FIND(CHAR(10),TRIM(Transportes!D209),1)-1))</f>
        <v>#VALUE!</v>
      </c>
      <c r="V209" s="3" t="str">
        <f>TRIM(IF(Transportes!F209="TRÁNSITO INTERRUMPIDO","Interrumpido",IF(Transportes!F209="TRÁNSITO RESTRINGIDO","Restringido","Normal")))</f>
        <v>Normal</v>
      </c>
      <c r="W209" s="3" t="e">
        <f>TRIM(IF(MID(TRIM(Transportes!H209),1,FIND("-",TRIM(Transportes!H209),1)-2)="Acción humana","H","F"))</f>
        <v>#VALUE!</v>
      </c>
      <c r="X209" s="119">
        <f>Transportes!G209</f>
        <v>0</v>
      </c>
    </row>
    <row r="210" spans="20:24" ht="14.25" customHeight="1">
      <c r="T210" s="3"/>
      <c r="U210" s="3" t="e">
        <f>TRIM(MID(TRIM(Transportes!D210),1,FIND(CHAR(10),TRIM(Transportes!D210),1)-1))</f>
        <v>#VALUE!</v>
      </c>
      <c r="V210" s="3" t="str">
        <f>TRIM(IF(Transportes!F210="TRÁNSITO INTERRUMPIDO","Interrumpido",IF(Transportes!F210="TRÁNSITO RESTRINGIDO","Restringido","Normal")))</f>
        <v>Normal</v>
      </c>
      <c r="W210" s="3" t="e">
        <f>TRIM(IF(MID(TRIM(Transportes!H210),1,FIND("-",TRIM(Transportes!H210),1)-2)="Acción humana","H","F"))</f>
        <v>#VALUE!</v>
      </c>
      <c r="X210" s="119">
        <f>Transportes!G210</f>
        <v>0</v>
      </c>
    </row>
    <row r="211" spans="20:24" ht="14.25" customHeight="1">
      <c r="T211" s="3"/>
      <c r="U211" s="3" t="e">
        <f>TRIM(MID(TRIM(Transportes!D211),1,FIND(CHAR(10),TRIM(Transportes!D211),1)-1))</f>
        <v>#VALUE!</v>
      </c>
      <c r="V211" s="3" t="str">
        <f>TRIM(IF(Transportes!F211="TRÁNSITO INTERRUMPIDO","Interrumpido",IF(Transportes!F211="TRÁNSITO RESTRINGIDO","Restringido","Normal")))</f>
        <v>Normal</v>
      </c>
      <c r="W211" s="3" t="e">
        <f>TRIM(IF(MID(TRIM(Transportes!H211),1,FIND("-",TRIM(Transportes!H211),1)-2)="Acción humana","H","F"))</f>
        <v>#VALUE!</v>
      </c>
      <c r="X211" s="119">
        <f>Transportes!G211</f>
        <v>0</v>
      </c>
    </row>
    <row r="212" spans="20:24" ht="14.25" customHeight="1">
      <c r="T212" s="3"/>
      <c r="U212" s="3" t="e">
        <f>TRIM(MID(TRIM(Transportes!D212),1,FIND(CHAR(10),TRIM(Transportes!D212),1)-1))</f>
        <v>#VALUE!</v>
      </c>
      <c r="V212" s="3" t="str">
        <f>TRIM(IF(Transportes!F212="TRÁNSITO INTERRUMPIDO","Interrumpido",IF(Transportes!F212="TRÁNSITO RESTRINGIDO","Restringido","Normal")))</f>
        <v>Normal</v>
      </c>
      <c r="W212" s="3" t="e">
        <f>TRIM(IF(MID(TRIM(Transportes!H212),1,FIND("-",TRIM(Transportes!H212),1)-2)="Acción humana","H","F"))</f>
        <v>#VALUE!</v>
      </c>
      <c r="X212" s="119">
        <f>Transportes!G212</f>
        <v>0</v>
      </c>
    </row>
    <row r="213" spans="20:24" ht="14.25" customHeight="1">
      <c r="T213" s="3"/>
      <c r="U213" s="3" t="e">
        <f>TRIM(MID(TRIM(Transportes!D213),1,FIND(CHAR(10),TRIM(Transportes!D213),1)-1))</f>
        <v>#VALUE!</v>
      </c>
      <c r="V213" s="3" t="str">
        <f>TRIM(IF(Transportes!F213="TRÁNSITO INTERRUMPIDO","Interrumpido",IF(Transportes!F213="TRÁNSITO RESTRINGIDO","Restringido","Normal")))</f>
        <v>Normal</v>
      </c>
      <c r="W213" s="3" t="e">
        <f>TRIM(IF(MID(TRIM(Transportes!H213),1,FIND("-",TRIM(Transportes!H213),1)-2)="Acción humana","H","F"))</f>
        <v>#VALUE!</v>
      </c>
      <c r="X213" s="119">
        <f>Transportes!G213</f>
        <v>0</v>
      </c>
    </row>
    <row r="214" spans="20:24" ht="14.25" customHeight="1">
      <c r="T214" s="3"/>
      <c r="U214" s="3" t="e">
        <f>TRIM(MID(TRIM(Transportes!D214),1,FIND(CHAR(10),TRIM(Transportes!D214),1)-1))</f>
        <v>#VALUE!</v>
      </c>
      <c r="V214" s="3" t="str">
        <f>TRIM(IF(Transportes!F214="TRÁNSITO INTERRUMPIDO","Interrumpido",IF(Transportes!F214="TRÁNSITO RESTRINGIDO","Restringido","Normal")))</f>
        <v>Normal</v>
      </c>
      <c r="W214" s="3" t="e">
        <f>TRIM(IF(MID(TRIM(Transportes!H214),1,FIND("-",TRIM(Transportes!H214),1)-2)="Acción humana","H","F"))</f>
        <v>#VALUE!</v>
      </c>
      <c r="X214" s="119">
        <f>Transportes!G214</f>
        <v>0</v>
      </c>
    </row>
    <row r="215" spans="20:24" ht="14.25" customHeight="1">
      <c r="T215" s="3"/>
      <c r="U215" s="3" t="e">
        <f>TRIM(MID(TRIM(Transportes!D215),1,FIND(CHAR(10),TRIM(Transportes!D215),1)-1))</f>
        <v>#VALUE!</v>
      </c>
      <c r="V215" s="3" t="str">
        <f>TRIM(IF(Transportes!F215="TRÁNSITO INTERRUMPIDO","Interrumpido",IF(Transportes!F215="TRÁNSITO RESTRINGIDO","Restringido","Normal")))</f>
        <v>Normal</v>
      </c>
      <c r="W215" s="3" t="e">
        <f>TRIM(IF(MID(TRIM(Transportes!H215),1,FIND("-",TRIM(Transportes!H215),1)-2)="Acción humana","H","F"))</f>
        <v>#VALUE!</v>
      </c>
      <c r="X215" s="119">
        <f>Transportes!G215</f>
        <v>0</v>
      </c>
    </row>
    <row r="216" spans="20:24" ht="14.25" customHeight="1">
      <c r="T216" s="3"/>
      <c r="U216" s="3" t="e">
        <f>TRIM(MID(TRIM(Transportes!D216),1,FIND(CHAR(10),TRIM(Transportes!D216),1)-1))</f>
        <v>#VALUE!</v>
      </c>
      <c r="V216" s="3" t="str">
        <f>TRIM(IF(Transportes!F216="TRÁNSITO INTERRUMPIDO","Interrumpido",IF(Transportes!F216="TRÁNSITO RESTRINGIDO","Restringido","Normal")))</f>
        <v>Normal</v>
      </c>
      <c r="W216" s="3" t="e">
        <f>TRIM(IF(MID(TRIM(Transportes!H216),1,FIND("-",TRIM(Transportes!H216),1)-2)="Acción humana","H","F"))</f>
        <v>#VALUE!</v>
      </c>
      <c r="X216" s="119">
        <f>Transportes!G216</f>
        <v>0</v>
      </c>
    </row>
    <row r="217" spans="20:24" ht="14.25" customHeight="1">
      <c r="T217" s="3"/>
      <c r="U217" s="3" t="e">
        <f>TRIM(MID(TRIM(Transportes!D217),1,FIND(CHAR(10),TRIM(Transportes!D217),1)-1))</f>
        <v>#VALUE!</v>
      </c>
      <c r="V217" s="3" t="str">
        <f>TRIM(IF(Transportes!F217="TRÁNSITO INTERRUMPIDO","Interrumpido",IF(Transportes!F217="TRÁNSITO RESTRINGIDO","Restringido","Normal")))</f>
        <v>Normal</v>
      </c>
      <c r="W217" s="3" t="e">
        <f>TRIM(IF(MID(TRIM(Transportes!H217),1,FIND("-",TRIM(Transportes!H217),1)-2)="Acción humana","H","F"))</f>
        <v>#VALUE!</v>
      </c>
      <c r="X217" s="119">
        <f>Transportes!G217</f>
        <v>0</v>
      </c>
    </row>
    <row r="218" spans="20:24" ht="14.25" customHeight="1">
      <c r="T218" s="3"/>
      <c r="U218" s="3" t="e">
        <f>TRIM(MID(TRIM(Transportes!D218),1,FIND(CHAR(10),TRIM(Transportes!D218),1)-1))</f>
        <v>#VALUE!</v>
      </c>
      <c r="V218" s="3" t="str">
        <f>TRIM(IF(Transportes!F218="TRÁNSITO INTERRUMPIDO","Interrumpido",IF(Transportes!F218="TRÁNSITO RESTRINGIDO","Restringido","Normal")))</f>
        <v>Normal</v>
      </c>
      <c r="W218" s="3" t="e">
        <f>TRIM(IF(MID(TRIM(Transportes!H218),1,FIND("-",TRIM(Transportes!H218),1)-2)="Acción humana","H","F"))</f>
        <v>#VALUE!</v>
      </c>
      <c r="X218" s="119">
        <f>Transportes!G218</f>
        <v>0</v>
      </c>
    </row>
    <row r="219" spans="20:24" ht="14.25" customHeight="1">
      <c r="T219" s="3"/>
      <c r="U219" s="3" t="e">
        <f>TRIM(MID(TRIM(Transportes!D219),1,FIND(CHAR(10),TRIM(Transportes!D219),1)-1))</f>
        <v>#VALUE!</v>
      </c>
      <c r="V219" s="3" t="str">
        <f>TRIM(IF(Transportes!F219="TRÁNSITO INTERRUMPIDO","Interrumpido",IF(Transportes!F219="TRÁNSITO RESTRINGIDO","Restringido","Normal")))</f>
        <v>Normal</v>
      </c>
      <c r="W219" s="3" t="e">
        <f>TRIM(IF(MID(TRIM(Transportes!H219),1,FIND("-",TRIM(Transportes!H219),1)-2)="Acción humana","H","F"))</f>
        <v>#VALUE!</v>
      </c>
      <c r="X219" s="119">
        <f>Transportes!G219</f>
        <v>0</v>
      </c>
    </row>
    <row r="220" spans="20:24" ht="14.25" customHeight="1">
      <c r="T220" s="3"/>
      <c r="U220" s="3" t="e">
        <f>TRIM(MID(TRIM(Transportes!D220),1,FIND(CHAR(10),TRIM(Transportes!D220),1)-1))</f>
        <v>#VALUE!</v>
      </c>
      <c r="V220" s="3" t="str">
        <f>TRIM(IF(Transportes!F220="TRÁNSITO INTERRUMPIDO","Interrumpido",IF(Transportes!F220="TRÁNSITO RESTRINGIDO","Restringido","Normal")))</f>
        <v>Normal</v>
      </c>
      <c r="W220" s="3" t="e">
        <f>TRIM(IF(MID(TRIM(Transportes!H220),1,FIND("-",TRIM(Transportes!H220),1)-2)="Acción humana","H","F"))</f>
        <v>#VALUE!</v>
      </c>
      <c r="X220" s="119">
        <f>Transportes!G220</f>
        <v>0</v>
      </c>
    </row>
    <row r="221" spans="20:24" ht="14.25" customHeight="1">
      <c r="T221" s="3"/>
      <c r="U221" s="3" t="e">
        <f>TRIM(MID(TRIM(Transportes!D221),1,FIND(CHAR(10),TRIM(Transportes!D221),1)-1))</f>
        <v>#VALUE!</v>
      </c>
      <c r="V221" s="3" t="str">
        <f>TRIM(IF(Transportes!F221="TRÁNSITO INTERRUMPIDO","Interrumpido",IF(Transportes!F221="TRÁNSITO RESTRINGIDO","Restringido","Normal")))</f>
        <v>Normal</v>
      </c>
      <c r="W221" s="3" t="e">
        <f>TRIM(IF(MID(TRIM(Transportes!H221),1,FIND("-",TRIM(Transportes!H221),1)-2)="Acción humana","H","F"))</f>
        <v>#VALUE!</v>
      </c>
      <c r="X221" s="119">
        <f>Transportes!G221</f>
        <v>0</v>
      </c>
    </row>
    <row r="222" spans="20:24" ht="14.25" customHeight="1">
      <c r="T222" s="3"/>
      <c r="U222" s="3" t="e">
        <f>TRIM(MID(TRIM(Transportes!D222),1,FIND(CHAR(10),TRIM(Transportes!D222),1)-1))</f>
        <v>#VALUE!</v>
      </c>
      <c r="V222" s="3" t="str">
        <f>TRIM(IF(Transportes!F222="TRÁNSITO INTERRUMPIDO","Interrumpido",IF(Transportes!F222="TRÁNSITO RESTRINGIDO","Restringido","Normal")))</f>
        <v>Normal</v>
      </c>
      <c r="W222" s="3" t="e">
        <f>TRIM(IF(MID(TRIM(Transportes!H222),1,FIND("-",TRIM(Transportes!H222),1)-2)="Acción humana","H","F"))</f>
        <v>#VALUE!</v>
      </c>
      <c r="X222" s="119">
        <f>Transportes!G222</f>
        <v>0</v>
      </c>
    </row>
    <row r="223" spans="20:24" ht="14.25" customHeight="1">
      <c r="T223" s="3"/>
      <c r="U223" s="3" t="e">
        <f>TRIM(MID(TRIM(Transportes!D223),1,FIND(CHAR(10),TRIM(Transportes!D223),1)-1))</f>
        <v>#VALUE!</v>
      </c>
      <c r="V223" s="3" t="str">
        <f>TRIM(IF(Transportes!F223="TRÁNSITO INTERRUMPIDO","Interrumpido",IF(Transportes!F223="TRÁNSITO RESTRINGIDO","Restringido","Normal")))</f>
        <v>Normal</v>
      </c>
      <c r="W223" s="3" t="e">
        <f>TRIM(IF(MID(TRIM(Transportes!H223),1,FIND("-",TRIM(Transportes!H223),1)-2)="Acción humana","H","F"))</f>
        <v>#VALUE!</v>
      </c>
      <c r="X223" s="119">
        <f>Transportes!G223</f>
        <v>0</v>
      </c>
    </row>
    <row r="224" spans="20:24" ht="14.25" customHeight="1">
      <c r="T224" s="3"/>
      <c r="U224" s="3" t="e">
        <f>TRIM(MID(TRIM(Transportes!D224),1,FIND(CHAR(10),TRIM(Transportes!D224),1)-1))</f>
        <v>#VALUE!</v>
      </c>
      <c r="V224" s="3" t="str">
        <f>TRIM(IF(Transportes!F224="TRÁNSITO INTERRUMPIDO","Interrumpido",IF(Transportes!F224="TRÁNSITO RESTRINGIDO","Restringido","Normal")))</f>
        <v>Normal</v>
      </c>
      <c r="W224" s="3" t="e">
        <f>TRIM(IF(MID(TRIM(Transportes!H224),1,FIND("-",TRIM(Transportes!H224),1)-2)="Acción humana","H","F"))</f>
        <v>#VALUE!</v>
      </c>
      <c r="X224" s="119">
        <f>Transportes!G224</f>
        <v>0</v>
      </c>
    </row>
    <row r="225" spans="20:24" ht="14.25" customHeight="1">
      <c r="T225" s="3"/>
      <c r="U225" s="3" t="e">
        <f>TRIM(MID(TRIM(Transportes!D225),1,FIND(CHAR(10),TRIM(Transportes!D225),1)-1))</f>
        <v>#VALUE!</v>
      </c>
      <c r="V225" s="3" t="str">
        <f>TRIM(IF(Transportes!F225="TRÁNSITO INTERRUMPIDO","Interrumpido",IF(Transportes!F225="TRÁNSITO RESTRINGIDO","Restringido","Normal")))</f>
        <v>Normal</v>
      </c>
      <c r="W225" s="3" t="e">
        <f>TRIM(IF(MID(TRIM(Transportes!H225),1,FIND("-",TRIM(Transportes!H225),1)-2)="Acción humana","H","F"))</f>
        <v>#VALUE!</v>
      </c>
      <c r="X225" s="119">
        <f>Transportes!G225</f>
        <v>0</v>
      </c>
    </row>
    <row r="226" spans="20:24" ht="14.25" customHeight="1">
      <c r="T226" s="3"/>
      <c r="U226" s="3" t="e">
        <f>TRIM(MID(TRIM(Transportes!D226),1,FIND(CHAR(10),TRIM(Transportes!D226),1)-1))</f>
        <v>#VALUE!</v>
      </c>
      <c r="V226" s="3" t="str">
        <f>TRIM(IF(Transportes!F226="TRÁNSITO INTERRUMPIDO","Interrumpido",IF(Transportes!F226="TRÁNSITO RESTRINGIDO","Restringido","Normal")))</f>
        <v>Normal</v>
      </c>
      <c r="W226" s="3" t="e">
        <f>TRIM(IF(MID(TRIM(Transportes!H226),1,FIND("-",TRIM(Transportes!H226),1)-2)="Acción humana","H","F"))</f>
        <v>#VALUE!</v>
      </c>
      <c r="X226" s="119">
        <f>Transportes!G226</f>
        <v>0</v>
      </c>
    </row>
    <row r="227" spans="20:24" ht="14.25" customHeight="1">
      <c r="T227" s="3"/>
      <c r="U227" s="3" t="e">
        <f>TRIM(MID(TRIM(Transportes!D227),1,FIND(CHAR(10),TRIM(Transportes!D227),1)-1))</f>
        <v>#VALUE!</v>
      </c>
      <c r="V227" s="3" t="str">
        <f>TRIM(IF(Transportes!F227="TRÁNSITO INTERRUMPIDO","Interrumpido",IF(Transportes!F227="TRÁNSITO RESTRINGIDO","Restringido","Normal")))</f>
        <v>Normal</v>
      </c>
      <c r="W227" s="3" t="e">
        <f>TRIM(IF(MID(TRIM(Transportes!H227),1,FIND("-",TRIM(Transportes!H227),1)-2)="Acción humana","H","F"))</f>
        <v>#VALUE!</v>
      </c>
      <c r="X227" s="119">
        <f>Transportes!G227</f>
        <v>0</v>
      </c>
    </row>
    <row r="228" spans="20:24" ht="14.25" customHeight="1">
      <c r="T228" s="3"/>
      <c r="U228" s="3" t="e">
        <f>TRIM(MID(TRIM(Transportes!D228),1,FIND(CHAR(10),TRIM(Transportes!D228),1)-1))</f>
        <v>#VALUE!</v>
      </c>
      <c r="V228" s="3" t="str">
        <f>TRIM(IF(Transportes!F228="TRÁNSITO INTERRUMPIDO","Interrumpido",IF(Transportes!F228="TRÁNSITO RESTRINGIDO","Restringido","Normal")))</f>
        <v>Normal</v>
      </c>
      <c r="W228" s="3" t="e">
        <f>TRIM(IF(MID(TRIM(Transportes!H228),1,FIND("-",TRIM(Transportes!H228),1)-2)="Acción humana","H","F"))</f>
        <v>#VALUE!</v>
      </c>
      <c r="X228" s="119">
        <f>Transportes!G228</f>
        <v>0</v>
      </c>
    </row>
    <row r="229" spans="20:24" ht="14.25" customHeight="1">
      <c r="T229" s="3"/>
      <c r="U229" s="3" t="e">
        <f>TRIM(MID(TRIM(Transportes!D229),1,FIND(CHAR(10),TRIM(Transportes!D229),1)-1))</f>
        <v>#VALUE!</v>
      </c>
      <c r="V229" s="3" t="str">
        <f>TRIM(IF(Transportes!F229="TRÁNSITO INTERRUMPIDO","Interrumpido",IF(Transportes!F229="TRÁNSITO RESTRINGIDO","Restringido","Normal")))</f>
        <v>Normal</v>
      </c>
      <c r="W229" s="3" t="e">
        <f>TRIM(IF(MID(TRIM(Transportes!H229),1,FIND("-",TRIM(Transportes!H229),1)-2)="Acción humana","H","F"))</f>
        <v>#VALUE!</v>
      </c>
      <c r="X229" s="119">
        <f>Transportes!G229</f>
        <v>0</v>
      </c>
    </row>
    <row r="230" spans="20:24" ht="14.25" customHeight="1">
      <c r="T230" s="3"/>
      <c r="U230" s="3" t="e">
        <f>TRIM(MID(TRIM(Transportes!D230),1,FIND(CHAR(10),TRIM(Transportes!D230),1)-1))</f>
        <v>#VALUE!</v>
      </c>
      <c r="V230" s="3" t="str">
        <f>TRIM(IF(Transportes!F230="TRÁNSITO INTERRUMPIDO","Interrumpido",IF(Transportes!F230="TRÁNSITO RESTRINGIDO","Restringido","Normal")))</f>
        <v>Normal</v>
      </c>
      <c r="W230" s="3" t="e">
        <f>TRIM(IF(MID(TRIM(Transportes!H230),1,FIND("-",TRIM(Transportes!H230),1)-2)="Acción humana","H","F"))</f>
        <v>#VALUE!</v>
      </c>
      <c r="X230" s="119">
        <f>Transportes!G230</f>
        <v>0</v>
      </c>
    </row>
    <row r="231" spans="20:24" ht="14.25" customHeight="1">
      <c r="T231" s="3"/>
      <c r="U231" s="3" t="e">
        <f>TRIM(MID(TRIM(Transportes!D231),1,FIND(CHAR(10),TRIM(Transportes!D231),1)-1))</f>
        <v>#VALUE!</v>
      </c>
      <c r="V231" s="3" t="str">
        <f>TRIM(IF(Transportes!F231="TRÁNSITO INTERRUMPIDO","Interrumpido",IF(Transportes!F231="TRÁNSITO RESTRINGIDO","Restringido","Normal")))</f>
        <v>Normal</v>
      </c>
      <c r="W231" s="3" t="e">
        <f>TRIM(IF(MID(TRIM(Transportes!H231),1,FIND("-",TRIM(Transportes!H231),1)-2)="Acción humana","H","F"))</f>
        <v>#VALUE!</v>
      </c>
      <c r="X231" s="119">
        <f>Transportes!G231</f>
        <v>0</v>
      </c>
    </row>
    <row r="232" spans="20:24" ht="14.25" customHeight="1">
      <c r="T232" s="3"/>
      <c r="U232" s="3" t="e">
        <f>TRIM(MID(TRIM(Transportes!D232),1,FIND(CHAR(10),TRIM(Transportes!D232),1)-1))</f>
        <v>#VALUE!</v>
      </c>
      <c r="V232" s="3" t="str">
        <f>TRIM(IF(Transportes!F232="TRÁNSITO INTERRUMPIDO","Interrumpido",IF(Transportes!F232="TRÁNSITO RESTRINGIDO","Restringido","Normal")))</f>
        <v>Normal</v>
      </c>
      <c r="W232" s="3" t="e">
        <f>TRIM(IF(MID(TRIM(Transportes!H232),1,FIND("-",TRIM(Transportes!H232),1)-2)="Acción humana","H","F"))</f>
        <v>#VALUE!</v>
      </c>
      <c r="X232" s="119">
        <f>Transportes!G232</f>
        <v>0</v>
      </c>
    </row>
    <row r="233" spans="20:24" ht="14.25" customHeight="1">
      <c r="T233" s="3"/>
      <c r="U233" s="3" t="e">
        <f>TRIM(MID(TRIM(Transportes!D233),1,FIND(CHAR(10),TRIM(Transportes!D233),1)-1))</f>
        <v>#VALUE!</v>
      </c>
      <c r="V233" s="3" t="str">
        <f>TRIM(IF(Transportes!F233="TRÁNSITO INTERRUMPIDO","Interrumpido",IF(Transportes!F233="TRÁNSITO RESTRINGIDO","Restringido","Normal")))</f>
        <v>Normal</v>
      </c>
      <c r="W233" s="3" t="e">
        <f>TRIM(IF(MID(TRIM(Transportes!H233),1,FIND("-",TRIM(Transportes!H233),1)-2)="Acción humana","H","F"))</f>
        <v>#VALUE!</v>
      </c>
      <c r="X233" s="119">
        <f>Transportes!G233</f>
        <v>0</v>
      </c>
    </row>
    <row r="234" spans="20:24" ht="14.25" customHeight="1">
      <c r="T234" s="3"/>
      <c r="U234" s="3" t="e">
        <f>TRIM(MID(TRIM(Transportes!D234),1,FIND(CHAR(10),TRIM(Transportes!D234),1)-1))</f>
        <v>#VALUE!</v>
      </c>
      <c r="V234" s="3" t="str">
        <f>TRIM(IF(Transportes!F234="TRÁNSITO INTERRUMPIDO","Interrumpido",IF(Transportes!F234="TRÁNSITO RESTRINGIDO","Restringido","Normal")))</f>
        <v>Normal</v>
      </c>
      <c r="W234" s="3" t="e">
        <f>TRIM(IF(MID(TRIM(Transportes!H234),1,FIND("-",TRIM(Transportes!H234),1)-2)="Acción humana","H","F"))</f>
        <v>#VALUE!</v>
      </c>
      <c r="X234" s="119">
        <f>Transportes!G234</f>
        <v>0</v>
      </c>
    </row>
    <row r="235" spans="20:24" ht="14.25" customHeight="1">
      <c r="T235" s="3"/>
      <c r="U235" s="3" t="e">
        <f>TRIM(MID(TRIM(Transportes!D235),1,FIND(CHAR(10),TRIM(Transportes!D235),1)-1))</f>
        <v>#VALUE!</v>
      </c>
      <c r="V235" s="3" t="str">
        <f>TRIM(IF(Transportes!F235="TRÁNSITO INTERRUMPIDO","Interrumpido",IF(Transportes!F235="TRÁNSITO RESTRINGIDO","Restringido","Normal")))</f>
        <v>Normal</v>
      </c>
      <c r="W235" s="3" t="e">
        <f>TRIM(IF(MID(TRIM(Transportes!H235),1,FIND("-",TRIM(Transportes!H235),1)-2)="Acción humana","H","F"))</f>
        <v>#VALUE!</v>
      </c>
      <c r="X235" s="119">
        <f>Transportes!G235</f>
        <v>0</v>
      </c>
    </row>
    <row r="236" spans="20:24" ht="14.25" customHeight="1">
      <c r="T236" s="3"/>
      <c r="U236" s="3" t="e">
        <f>TRIM(MID(TRIM(Transportes!D236),1,FIND(CHAR(10),TRIM(Transportes!D236),1)-1))</f>
        <v>#VALUE!</v>
      </c>
      <c r="V236" s="3" t="str">
        <f>TRIM(IF(Transportes!F236="TRÁNSITO INTERRUMPIDO","Interrumpido",IF(Transportes!F236="TRÁNSITO RESTRINGIDO","Restringido","Normal")))</f>
        <v>Normal</v>
      </c>
      <c r="W236" s="3" t="e">
        <f>TRIM(IF(MID(TRIM(Transportes!H236),1,FIND("-",TRIM(Transportes!H236),1)-2)="Acción humana","H","F"))</f>
        <v>#VALUE!</v>
      </c>
      <c r="X236" s="119">
        <f>Transportes!G236</f>
        <v>0</v>
      </c>
    </row>
    <row r="237" spans="20:24" ht="14.25" customHeight="1">
      <c r="T237" s="3"/>
      <c r="U237" s="3" t="e">
        <f>TRIM(MID(TRIM(Transportes!D237),1,FIND(CHAR(10),TRIM(Transportes!D237),1)-1))</f>
        <v>#VALUE!</v>
      </c>
      <c r="V237" s="3" t="str">
        <f>TRIM(IF(Transportes!F237="TRÁNSITO INTERRUMPIDO","Interrumpido",IF(Transportes!F237="TRÁNSITO RESTRINGIDO","Restringido","Normal")))</f>
        <v>Normal</v>
      </c>
      <c r="W237" s="3" t="e">
        <f>TRIM(IF(MID(TRIM(Transportes!H237),1,FIND("-",TRIM(Transportes!H237),1)-2)="Acción humana","H","F"))</f>
        <v>#VALUE!</v>
      </c>
      <c r="X237" s="119">
        <f>Transportes!G237</f>
        <v>0</v>
      </c>
    </row>
    <row r="238" spans="20:24" ht="14.25" customHeight="1">
      <c r="T238" s="3"/>
      <c r="U238" s="3" t="e">
        <f>TRIM(MID(TRIM(Transportes!D238),1,FIND(CHAR(10),TRIM(Transportes!D238),1)-1))</f>
        <v>#VALUE!</v>
      </c>
      <c r="V238" s="3" t="str">
        <f>TRIM(IF(Transportes!F238="TRÁNSITO INTERRUMPIDO","Interrumpido",IF(Transportes!F238="TRÁNSITO RESTRINGIDO","Restringido","Normal")))</f>
        <v>Normal</v>
      </c>
      <c r="W238" s="3" t="e">
        <f>TRIM(IF(MID(TRIM(Transportes!H238),1,FIND("-",TRIM(Transportes!H238),1)-2)="Acción humana","H","F"))</f>
        <v>#VALUE!</v>
      </c>
      <c r="X238" s="119">
        <f>Transportes!G238</f>
        <v>0</v>
      </c>
    </row>
    <row r="239" spans="20:24" ht="14.25" customHeight="1">
      <c r="T239" s="3"/>
      <c r="U239" s="3" t="e">
        <f>TRIM(MID(TRIM(Transportes!D239),1,FIND(CHAR(10),TRIM(Transportes!D239),1)-1))</f>
        <v>#VALUE!</v>
      </c>
      <c r="V239" s="3" t="str">
        <f>TRIM(IF(Transportes!F239="TRÁNSITO INTERRUMPIDO","Interrumpido",IF(Transportes!F239="TRÁNSITO RESTRINGIDO","Restringido","Normal")))</f>
        <v>Normal</v>
      </c>
      <c r="W239" s="3" t="e">
        <f>TRIM(IF(MID(TRIM(Transportes!H239),1,FIND("-",TRIM(Transportes!H239),1)-2)="Acción humana","H","F"))</f>
        <v>#VALUE!</v>
      </c>
      <c r="X239" s="119">
        <f>Transportes!G239</f>
        <v>0</v>
      </c>
    </row>
    <row r="240" spans="20:24" ht="14.25" customHeight="1">
      <c r="T240" s="3"/>
      <c r="U240" s="3" t="e">
        <f>TRIM(MID(TRIM(Transportes!D240),1,FIND(CHAR(10),TRIM(Transportes!D240),1)-1))</f>
        <v>#VALUE!</v>
      </c>
      <c r="V240" s="3" t="str">
        <f>TRIM(IF(Transportes!F240="TRÁNSITO INTERRUMPIDO","Interrumpido",IF(Transportes!F240="TRÁNSITO RESTRINGIDO","Restringido","Normal")))</f>
        <v>Normal</v>
      </c>
      <c r="W240" s="3" t="e">
        <f>TRIM(IF(MID(TRIM(Transportes!H240),1,FIND("-",TRIM(Transportes!H240),1)-2)="Acción humana","H","F"))</f>
        <v>#VALUE!</v>
      </c>
      <c r="X240" s="119">
        <f>Transportes!G240</f>
        <v>0</v>
      </c>
    </row>
    <row r="241" spans="20:24" ht="14.25" customHeight="1">
      <c r="T241" s="3"/>
      <c r="U241" s="3" t="e">
        <f>TRIM(MID(TRIM(Transportes!D241),1,FIND(CHAR(10),TRIM(Transportes!D241),1)-1))</f>
        <v>#VALUE!</v>
      </c>
      <c r="V241" s="3" t="str">
        <f>TRIM(IF(Transportes!F241="TRÁNSITO INTERRUMPIDO","Interrumpido",IF(Transportes!F241="TRÁNSITO RESTRINGIDO","Restringido","Normal")))</f>
        <v>Normal</v>
      </c>
      <c r="W241" s="3" t="e">
        <f>TRIM(IF(MID(TRIM(Transportes!H241),1,FIND("-",TRIM(Transportes!H241),1)-2)="Acción humana","H","F"))</f>
        <v>#VALUE!</v>
      </c>
      <c r="X241" s="119">
        <f>Transportes!G241</f>
        <v>0</v>
      </c>
    </row>
    <row r="242" spans="20:24" ht="14.25" customHeight="1">
      <c r="T242" s="3"/>
      <c r="U242" s="3" t="e">
        <f>TRIM(MID(TRIM(Transportes!D242),1,FIND(CHAR(10),TRIM(Transportes!D242),1)-1))</f>
        <v>#VALUE!</v>
      </c>
      <c r="V242" s="3" t="str">
        <f>TRIM(IF(Transportes!F242="TRÁNSITO INTERRUMPIDO","Interrumpido",IF(Transportes!F242="TRÁNSITO RESTRINGIDO","Restringido","Normal")))</f>
        <v>Normal</v>
      </c>
      <c r="W242" s="3" t="e">
        <f>TRIM(IF(MID(TRIM(Transportes!H242),1,FIND("-",TRIM(Transportes!H242),1)-2)="Acción humana","H","F"))</f>
        <v>#VALUE!</v>
      </c>
      <c r="X242" s="119">
        <f>Transportes!G242</f>
        <v>0</v>
      </c>
    </row>
    <row r="243" spans="20:24" ht="14.25" customHeight="1">
      <c r="T243" s="3"/>
      <c r="U243" s="3" t="e">
        <f>TRIM(MID(TRIM(Transportes!D243),1,FIND(CHAR(10),TRIM(Transportes!D243),1)-1))</f>
        <v>#VALUE!</v>
      </c>
      <c r="V243" s="3" t="str">
        <f>TRIM(IF(Transportes!F243="TRÁNSITO INTERRUMPIDO","Interrumpido",IF(Transportes!F243="TRÁNSITO RESTRINGIDO","Restringido","Normal")))</f>
        <v>Normal</v>
      </c>
      <c r="W243" s="3" t="e">
        <f>TRIM(IF(MID(TRIM(Transportes!H243),1,FIND("-",TRIM(Transportes!H243),1)-2)="Acción humana","H","F"))</f>
        <v>#VALUE!</v>
      </c>
      <c r="X243" s="119">
        <f>Transportes!G243</f>
        <v>0</v>
      </c>
    </row>
    <row r="244" spans="20:24" ht="14.25" customHeight="1">
      <c r="T244" s="3"/>
      <c r="U244" s="3" t="e">
        <f>TRIM(MID(TRIM(Transportes!D244),1,FIND(CHAR(10),TRIM(Transportes!D244),1)-1))</f>
        <v>#VALUE!</v>
      </c>
      <c r="V244" s="3" t="str">
        <f>TRIM(IF(Transportes!F244="TRÁNSITO INTERRUMPIDO","Interrumpido",IF(Transportes!F244="TRÁNSITO RESTRINGIDO","Restringido","Normal")))</f>
        <v>Normal</v>
      </c>
      <c r="W244" s="3" t="e">
        <f>TRIM(IF(MID(TRIM(Transportes!H244),1,FIND("-",TRIM(Transportes!H244),1)-2)="Acción humana","H","F"))</f>
        <v>#VALUE!</v>
      </c>
      <c r="X244" s="119">
        <f>Transportes!G244</f>
        <v>0</v>
      </c>
    </row>
    <row r="245" spans="20:24" ht="14.25" customHeight="1">
      <c r="T245" s="3"/>
      <c r="U245" s="3" t="e">
        <f>TRIM(MID(TRIM(Transportes!D245),1,FIND(CHAR(10),TRIM(Transportes!D245),1)-1))</f>
        <v>#VALUE!</v>
      </c>
      <c r="V245" s="3" t="str">
        <f>TRIM(IF(Transportes!F245="TRÁNSITO INTERRUMPIDO","Interrumpido",IF(Transportes!F245="TRÁNSITO RESTRINGIDO","Restringido","Normal")))</f>
        <v>Normal</v>
      </c>
      <c r="W245" s="3" t="e">
        <f>TRIM(IF(MID(TRIM(Transportes!H245),1,FIND("-",TRIM(Transportes!H245),1)-2)="Acción humana","H","F"))</f>
        <v>#VALUE!</v>
      </c>
      <c r="X245" s="119">
        <f>Transportes!G245</f>
        <v>0</v>
      </c>
    </row>
    <row r="246" spans="20:24" ht="14.25" customHeight="1">
      <c r="T246" s="3"/>
      <c r="U246" s="3" t="e">
        <f>TRIM(MID(TRIM(Transportes!D246),1,FIND(CHAR(10),TRIM(Transportes!D246),1)-1))</f>
        <v>#VALUE!</v>
      </c>
      <c r="V246" s="3" t="str">
        <f>TRIM(IF(Transportes!F246="TRÁNSITO INTERRUMPIDO","Interrumpido",IF(Transportes!F246="TRÁNSITO RESTRINGIDO","Restringido","Normal")))</f>
        <v>Normal</v>
      </c>
      <c r="W246" s="3" t="e">
        <f>TRIM(IF(MID(TRIM(Transportes!H246),1,FIND("-",TRIM(Transportes!H246),1)-2)="Acción humana","H","F"))</f>
        <v>#VALUE!</v>
      </c>
      <c r="X246" s="119">
        <f>Transportes!G246</f>
        <v>0</v>
      </c>
    </row>
    <row r="247" spans="20:24" ht="14.25" customHeight="1">
      <c r="T247" s="3"/>
      <c r="U247" s="3" t="e">
        <f>TRIM(MID(TRIM(Transportes!D247),1,FIND(CHAR(10),TRIM(Transportes!D247),1)-1))</f>
        <v>#VALUE!</v>
      </c>
      <c r="V247" s="3" t="str">
        <f>TRIM(IF(Transportes!F247="TRÁNSITO INTERRUMPIDO","Interrumpido",IF(Transportes!F247="TRÁNSITO RESTRINGIDO","Restringido","Normal")))</f>
        <v>Normal</v>
      </c>
      <c r="W247" s="3" t="e">
        <f>TRIM(IF(MID(TRIM(Transportes!H247),1,FIND("-",TRIM(Transportes!H247),1)-2)="Acción humana","H","F"))</f>
        <v>#VALUE!</v>
      </c>
      <c r="X247" s="119">
        <f>Transportes!G247</f>
        <v>0</v>
      </c>
    </row>
    <row r="248" spans="20:24" ht="14.25" customHeight="1">
      <c r="T248" s="3"/>
      <c r="U248" s="3" t="e">
        <f>TRIM(MID(TRIM(Transportes!D248),1,FIND(CHAR(10),TRIM(Transportes!D248),1)-1))</f>
        <v>#VALUE!</v>
      </c>
      <c r="V248" s="3" t="str">
        <f>TRIM(IF(Transportes!F248="TRÁNSITO INTERRUMPIDO","Interrumpido",IF(Transportes!F248="TRÁNSITO RESTRINGIDO","Restringido","Normal")))</f>
        <v>Normal</v>
      </c>
      <c r="W248" s="3" t="e">
        <f>TRIM(IF(MID(TRIM(Transportes!H248),1,FIND("-",TRIM(Transportes!H248),1)-2)="Acción humana","H","F"))</f>
        <v>#VALUE!</v>
      </c>
      <c r="X248" s="119">
        <f>Transportes!G248</f>
        <v>0</v>
      </c>
    </row>
    <row r="249" spans="20:24" ht="14.25" customHeight="1">
      <c r="T249" s="3"/>
      <c r="U249" s="3" t="e">
        <f>TRIM(MID(TRIM(Transportes!D249),1,FIND(CHAR(10),TRIM(Transportes!D249),1)-1))</f>
        <v>#VALUE!</v>
      </c>
      <c r="V249" s="3" t="str">
        <f>TRIM(IF(Transportes!F249="TRÁNSITO INTERRUMPIDO","Interrumpido",IF(Transportes!F249="TRÁNSITO RESTRINGIDO","Restringido","Normal")))</f>
        <v>Normal</v>
      </c>
      <c r="W249" s="3" t="e">
        <f>TRIM(IF(MID(TRIM(Transportes!H249),1,FIND("-",TRIM(Transportes!H249),1)-2)="Acción humana","H","F"))</f>
        <v>#VALUE!</v>
      </c>
      <c r="X249" s="119">
        <f>Transportes!G249</f>
        <v>0</v>
      </c>
    </row>
    <row r="250" spans="20:24" ht="14.25" customHeight="1">
      <c r="T250" s="3"/>
      <c r="U250" s="3" t="e">
        <f>TRIM(MID(TRIM(Transportes!D250),1,FIND(CHAR(10),TRIM(Transportes!D250),1)-1))</f>
        <v>#VALUE!</v>
      </c>
      <c r="V250" s="3" t="str">
        <f>TRIM(IF(Transportes!F250="TRÁNSITO INTERRUMPIDO","Interrumpido",IF(Transportes!F250="TRÁNSITO RESTRINGIDO","Restringido","Normal")))</f>
        <v>Normal</v>
      </c>
      <c r="W250" s="3" t="e">
        <f>TRIM(IF(MID(TRIM(Transportes!H250),1,FIND("-",TRIM(Transportes!H250),1)-2)="Acción humana","H","F"))</f>
        <v>#VALUE!</v>
      </c>
      <c r="X250" s="119">
        <f>Transportes!G250</f>
        <v>0</v>
      </c>
    </row>
    <row r="251" spans="20:24" ht="14.25" customHeight="1">
      <c r="T251" s="3"/>
      <c r="U251" s="3" t="e">
        <f>TRIM(MID(TRIM(Transportes!D251),1,FIND(CHAR(10),TRIM(Transportes!D251),1)-1))</f>
        <v>#VALUE!</v>
      </c>
      <c r="V251" s="3" t="str">
        <f>TRIM(IF(Transportes!F251="TRÁNSITO INTERRUMPIDO","Interrumpido",IF(Transportes!F251="TRÁNSITO RESTRINGIDO","Restringido","Normal")))</f>
        <v>Normal</v>
      </c>
      <c r="W251" s="3" t="e">
        <f>TRIM(IF(MID(TRIM(Transportes!H251),1,FIND("-",TRIM(Transportes!H251),1)-2)="Acción humana","H","F"))</f>
        <v>#VALUE!</v>
      </c>
      <c r="X251" s="119">
        <f>Transportes!G251</f>
        <v>0</v>
      </c>
    </row>
    <row r="252" spans="20:24" ht="14.25" customHeight="1">
      <c r="T252" s="3"/>
      <c r="U252" s="3" t="e">
        <f>TRIM(MID(TRIM(Transportes!D252),1,FIND(CHAR(10),TRIM(Transportes!D252),1)-1))</f>
        <v>#VALUE!</v>
      </c>
      <c r="V252" s="3" t="str">
        <f>TRIM(IF(Transportes!F252="TRÁNSITO INTERRUMPIDO","Interrumpido",IF(Transportes!F252="TRÁNSITO RESTRINGIDO","Restringido","Normal")))</f>
        <v>Normal</v>
      </c>
      <c r="W252" s="3" t="e">
        <f>TRIM(IF(MID(TRIM(Transportes!H252),1,FIND("-",TRIM(Transportes!H252),1)-2)="Acción humana","H","F"))</f>
        <v>#VALUE!</v>
      </c>
      <c r="X252" s="119">
        <f>Transportes!G252</f>
        <v>0</v>
      </c>
    </row>
    <row r="253" spans="20:24" ht="14.25" customHeight="1">
      <c r="U253" s="3" t="e">
        <f>TRIM(MID(TRIM(Transportes!D253),1,FIND(CHAR(10),TRIM(Transportes!D253),1)-1))</f>
        <v>#VALUE!</v>
      </c>
      <c r="V253" s="3" t="str">
        <f>TRIM(IF(Transportes!F253="TRÁNSITO INTERRUMPIDO","Interrumpido",IF(Transportes!F253="TRÁNSITO RESTRINGIDO","Restringido","Normal")))</f>
        <v>Normal</v>
      </c>
      <c r="W253" s="3" t="e">
        <f>TRIM(IF(MID(TRIM(Transportes!H253),1,FIND("-",TRIM(Transportes!H253),1)-2)="Acción humana","H","F"))</f>
        <v>#VALUE!</v>
      </c>
      <c r="X253" s="119">
        <f>Transportes!G253</f>
        <v>0</v>
      </c>
    </row>
    <row r="254" spans="20:24" ht="14.25" customHeight="1">
      <c r="U254" s="3" t="e">
        <f>TRIM(MID(TRIM(Transportes!D254),1,FIND(CHAR(10),TRIM(Transportes!D254),1)-1))</f>
        <v>#VALUE!</v>
      </c>
      <c r="V254" s="3" t="str">
        <f>TRIM(IF(Transportes!F254="TRÁNSITO INTERRUMPIDO","Interrumpido",IF(Transportes!F254="TRÁNSITO RESTRINGIDO","Restringido","Normal")))</f>
        <v>Normal</v>
      </c>
      <c r="W254" s="3" t="e">
        <f>TRIM(IF(MID(TRIM(Transportes!H254),1,FIND("-",TRIM(Transportes!H254),1)-2)="Acción humana","H","F"))</f>
        <v>#VALUE!</v>
      </c>
      <c r="X254" s="119">
        <f>Transportes!G254</f>
        <v>0</v>
      </c>
    </row>
    <row r="255" spans="20:24" ht="14.25" customHeight="1">
      <c r="U255" s="3" t="e">
        <f>TRIM(MID(TRIM(Transportes!D255),1,FIND(CHAR(10),TRIM(Transportes!D255),1)-1))</f>
        <v>#VALUE!</v>
      </c>
      <c r="V255" s="3" t="str">
        <f>TRIM(IF(Transportes!F255="TRÁNSITO INTERRUMPIDO","Interrumpido",IF(Transportes!F255="TRÁNSITO RESTRINGIDO","Restringido","Normal")))</f>
        <v>Normal</v>
      </c>
      <c r="W255" s="3" t="e">
        <f>TRIM(IF(MID(TRIM(Transportes!H255),1,FIND("-",TRIM(Transportes!H255),1)-2)="Acción humana","H","F"))</f>
        <v>#VALUE!</v>
      </c>
      <c r="X255" s="119">
        <f>Transportes!G255</f>
        <v>0</v>
      </c>
    </row>
    <row r="256" spans="20:24" ht="14.25" customHeight="1">
      <c r="U256" s="3" t="e">
        <f>TRIM(MID(TRIM(Transportes!D256),1,FIND(CHAR(10),TRIM(Transportes!D256),1)-1))</f>
        <v>#VALUE!</v>
      </c>
      <c r="V256" s="3" t="str">
        <f>TRIM(IF(Transportes!F256="TRÁNSITO INTERRUMPIDO","Interrumpido",IF(Transportes!F256="TRÁNSITO RESTRINGIDO","Restringido","Normal")))</f>
        <v>Normal</v>
      </c>
      <c r="W256" s="3" t="e">
        <f>TRIM(IF(MID(TRIM(Transportes!H256),1,FIND("-",TRIM(Transportes!H256),1)-2)="Acción humana","H","F"))</f>
        <v>#VALUE!</v>
      </c>
      <c r="X256" s="119">
        <f>Transportes!G256</f>
        <v>0</v>
      </c>
    </row>
    <row r="257" spans="21:24" ht="14.25" customHeight="1">
      <c r="U257" s="3" t="e">
        <f>TRIM(MID(TRIM(Transportes!D257),1,FIND(CHAR(10),TRIM(Transportes!D257),1)-1))</f>
        <v>#VALUE!</v>
      </c>
      <c r="V257" s="3" t="str">
        <f>TRIM(IF(Transportes!F257="TRÁNSITO INTERRUMPIDO","Interrumpido",IF(Transportes!F257="TRÁNSITO RESTRINGIDO","Restringido","Normal")))</f>
        <v>Normal</v>
      </c>
      <c r="W257" s="3" t="e">
        <f>TRIM(IF(MID(TRIM(Transportes!H257),1,FIND("-",TRIM(Transportes!H257),1)-2)="Acción humana","H","F"))</f>
        <v>#VALUE!</v>
      </c>
      <c r="X257" s="119">
        <f>Transportes!G257</f>
        <v>0</v>
      </c>
    </row>
    <row r="258" spans="21:24" ht="14.25" customHeight="1">
      <c r="U258" s="3" t="e">
        <f>TRIM(MID(TRIM(Transportes!D258),1,FIND(CHAR(10),TRIM(Transportes!D258),1)-1))</f>
        <v>#VALUE!</v>
      </c>
      <c r="V258" s="3" t="str">
        <f>TRIM(IF(Transportes!F258="TRÁNSITO INTERRUMPIDO","Interrumpido",IF(Transportes!F258="TRÁNSITO RESTRINGIDO","Restringido","Normal")))</f>
        <v>Normal</v>
      </c>
      <c r="W258" s="3" t="e">
        <f>TRIM(IF(MID(TRIM(Transportes!H258),1,FIND("-",TRIM(Transportes!H258),1)-2)="Acción humana","H","F"))</f>
        <v>#VALUE!</v>
      </c>
      <c r="X258" s="119">
        <f>Transportes!G258</f>
        <v>0</v>
      </c>
    </row>
    <row r="259" spans="21:24" ht="14.25" customHeight="1">
      <c r="U259" s="3" t="e">
        <f>TRIM(MID(TRIM(Transportes!D259),1,FIND(CHAR(10),TRIM(Transportes!D259),1)-1))</f>
        <v>#VALUE!</v>
      </c>
      <c r="V259" s="3" t="str">
        <f>TRIM(IF(Transportes!F259="TRÁNSITO INTERRUMPIDO","Interrumpido",IF(Transportes!F259="TRÁNSITO RESTRINGIDO","Restringido","Normal")))</f>
        <v>Normal</v>
      </c>
      <c r="W259" s="3" t="e">
        <f>TRIM(IF(MID(TRIM(Transportes!H259),1,FIND("-",TRIM(Transportes!H259),1)-2)="Acción humana","H","F"))</f>
        <v>#VALUE!</v>
      </c>
      <c r="X259" s="119">
        <f>Transportes!G259</f>
        <v>0</v>
      </c>
    </row>
    <row r="260" spans="21:24" ht="14.25" customHeight="1">
      <c r="U260" s="3" t="e">
        <f>TRIM(MID(TRIM(Transportes!D260),1,FIND(CHAR(10),TRIM(Transportes!D260),1)-1))</f>
        <v>#VALUE!</v>
      </c>
      <c r="V260" s="3" t="str">
        <f>TRIM(IF(Transportes!F260="TRÁNSITO INTERRUMPIDO","Interrumpido",IF(Transportes!F260="TRÁNSITO RESTRINGIDO","Restringido","Normal")))</f>
        <v>Normal</v>
      </c>
      <c r="W260" s="3" t="e">
        <f>TRIM(IF(MID(TRIM(Transportes!H260),1,FIND("-",TRIM(Transportes!H260),1)-2)="Acción humana","H","F"))</f>
        <v>#VALUE!</v>
      </c>
      <c r="X260" s="119">
        <f>Transportes!G260</f>
        <v>0</v>
      </c>
    </row>
    <row r="261" spans="21:24" ht="14.25" customHeight="1">
      <c r="U261" s="3" t="e">
        <f>TRIM(MID(TRIM(Transportes!D261),1,FIND(CHAR(10),TRIM(Transportes!D261),1)-1))</f>
        <v>#VALUE!</v>
      </c>
      <c r="V261" s="3" t="str">
        <f>TRIM(IF(Transportes!F261="TRÁNSITO INTERRUMPIDO","Interrumpido",IF(Transportes!F261="TRÁNSITO RESTRINGIDO","Restringido","Normal")))</f>
        <v>Normal</v>
      </c>
      <c r="W261" s="3" t="e">
        <f>TRIM(IF(MID(TRIM(Transportes!H261),1,FIND("-",TRIM(Transportes!H261),1)-2)="Acción humana","H","F"))</f>
        <v>#VALUE!</v>
      </c>
      <c r="X261" s="119">
        <f>Transportes!G261</f>
        <v>0</v>
      </c>
    </row>
    <row r="262" spans="21:24" ht="14.25" customHeight="1">
      <c r="U262" s="3" t="e">
        <f>TRIM(MID(TRIM(Transportes!D262),1,FIND(CHAR(10),TRIM(Transportes!D262),1)-1))</f>
        <v>#VALUE!</v>
      </c>
      <c r="V262" s="3" t="str">
        <f>TRIM(IF(Transportes!F262="TRÁNSITO INTERRUMPIDO","Interrumpido",IF(Transportes!F262="TRÁNSITO RESTRINGIDO","Restringido","Normal")))</f>
        <v>Normal</v>
      </c>
      <c r="W262" s="3" t="e">
        <f>TRIM(IF(MID(TRIM(Transportes!H262),1,FIND("-",TRIM(Transportes!H262),1)-2)="Acción humana","H","F"))</f>
        <v>#VALUE!</v>
      </c>
      <c r="X262" s="119">
        <f>Transportes!G262</f>
        <v>0</v>
      </c>
    </row>
    <row r="263" spans="21:24" ht="14.25" customHeight="1">
      <c r="U263" s="3" t="e">
        <f>TRIM(MID(TRIM(Transportes!D263),1,FIND(CHAR(10),TRIM(Transportes!D263),1)-1))</f>
        <v>#VALUE!</v>
      </c>
      <c r="V263" s="3" t="str">
        <f>TRIM(IF(Transportes!F263="TRÁNSITO INTERRUMPIDO","Interrumpido",IF(Transportes!F263="TRÁNSITO RESTRINGIDO","Restringido","Normal")))</f>
        <v>Normal</v>
      </c>
      <c r="W263" s="3" t="e">
        <f>TRIM(IF(MID(TRIM(Transportes!H263),1,FIND("-",TRIM(Transportes!H263),1)-2)="Acción humana","H","F"))</f>
        <v>#VALUE!</v>
      </c>
      <c r="X263" s="119">
        <f>Transportes!G263</f>
        <v>0</v>
      </c>
    </row>
    <row r="264" spans="21:24" ht="14.25" customHeight="1">
      <c r="U264" s="3" t="e">
        <f>TRIM(MID(TRIM(Transportes!D264),1,FIND(CHAR(10),TRIM(Transportes!D264),1)-1))</f>
        <v>#VALUE!</v>
      </c>
      <c r="V264" s="3" t="str">
        <f>TRIM(IF(Transportes!F264="TRÁNSITO INTERRUMPIDO","Interrumpido",IF(Transportes!F264="TRÁNSITO RESTRINGIDO","Restringido","Normal")))</f>
        <v>Normal</v>
      </c>
      <c r="W264" s="3" t="e">
        <f>TRIM(IF(MID(TRIM(Transportes!H264),1,FIND("-",TRIM(Transportes!H264),1)-2)="Acción humana","H","F"))</f>
        <v>#VALUE!</v>
      </c>
      <c r="X264" s="119">
        <f>Transportes!G264</f>
        <v>0</v>
      </c>
    </row>
    <row r="265" spans="21:24" ht="14.25" customHeight="1">
      <c r="U265" s="3" t="e">
        <f>TRIM(MID(TRIM(Transportes!D265),1,FIND(CHAR(10),TRIM(Transportes!D265),1)-1))</f>
        <v>#VALUE!</v>
      </c>
      <c r="V265" s="3" t="str">
        <f>TRIM(IF(Transportes!F265="TRÁNSITO INTERRUMPIDO","Interrumpido",IF(Transportes!F265="TRÁNSITO RESTRINGIDO","Restringido","Normal")))</f>
        <v>Normal</v>
      </c>
      <c r="W265" s="3" t="e">
        <f>TRIM(IF(MID(TRIM(Transportes!H265),1,FIND("-",TRIM(Transportes!H265),1)-2)="Acción humana","H","F"))</f>
        <v>#VALUE!</v>
      </c>
      <c r="X265" s="119">
        <f>Transportes!G265</f>
        <v>0</v>
      </c>
    </row>
    <row r="266" spans="21:24" ht="14.25" customHeight="1">
      <c r="U266" s="3" t="e">
        <f>TRIM(MID(TRIM(Transportes!D266),1,FIND(CHAR(10),TRIM(Transportes!D266),1)-1))</f>
        <v>#VALUE!</v>
      </c>
      <c r="V266" s="3" t="str">
        <f>TRIM(IF(Transportes!F266="TRÁNSITO INTERRUMPIDO","Interrumpido",IF(Transportes!F266="TRÁNSITO RESTRINGIDO","Restringido","Normal")))</f>
        <v>Normal</v>
      </c>
      <c r="W266" s="3" t="e">
        <f>TRIM(IF(MID(TRIM(Transportes!H266),1,FIND("-",TRIM(Transportes!H266),1)-2)="Acción humana","H","F"))</f>
        <v>#VALUE!</v>
      </c>
      <c r="X266" s="119">
        <f>Transportes!G266</f>
        <v>0</v>
      </c>
    </row>
    <row r="267" spans="21:24" ht="14.25" customHeight="1">
      <c r="U267" s="3" t="e">
        <f>TRIM(MID(TRIM(Transportes!D267),1,FIND(CHAR(10),TRIM(Transportes!D267),1)-1))</f>
        <v>#VALUE!</v>
      </c>
      <c r="V267" s="3" t="str">
        <f>TRIM(IF(Transportes!F267="TRÁNSITO INTERRUMPIDO","Interrumpido",IF(Transportes!F267="TRÁNSITO RESTRINGIDO","Restringido","Normal")))</f>
        <v>Normal</v>
      </c>
      <c r="W267" s="3" t="e">
        <f>TRIM(IF(MID(TRIM(Transportes!H267),1,FIND("-",TRIM(Transportes!H267),1)-2)="Acción humana","H","F"))</f>
        <v>#VALUE!</v>
      </c>
      <c r="X267" s="119">
        <f>Transportes!G267</f>
        <v>0</v>
      </c>
    </row>
    <row r="268" spans="21:24" ht="14.25" customHeight="1">
      <c r="U268" s="3" t="e">
        <f>TRIM(MID(TRIM(Transportes!D268),1,FIND(CHAR(10),TRIM(Transportes!D268),1)-1))</f>
        <v>#VALUE!</v>
      </c>
      <c r="V268" s="3" t="str">
        <f>TRIM(IF(Transportes!F268="TRÁNSITO INTERRUMPIDO","Interrumpido",IF(Transportes!F268="TRÁNSITO RESTRINGIDO","Restringido","Normal")))</f>
        <v>Normal</v>
      </c>
      <c r="W268" s="3" t="e">
        <f>TRIM(IF(MID(TRIM(Transportes!H268),1,FIND("-",TRIM(Transportes!H268),1)-2)="Acción humana","H","F"))</f>
        <v>#VALUE!</v>
      </c>
      <c r="X268" s="119">
        <f>Transportes!G268</f>
        <v>0</v>
      </c>
    </row>
    <row r="269" spans="21:24" ht="14.25" customHeight="1">
      <c r="U269" s="3" t="e">
        <f>TRIM(MID(TRIM(Transportes!D269),1,FIND(CHAR(10),TRIM(Transportes!D269),1)-1))</f>
        <v>#VALUE!</v>
      </c>
      <c r="V269" s="3" t="str">
        <f>TRIM(IF(Transportes!F269="TRÁNSITO INTERRUMPIDO","Interrumpido",IF(Transportes!F269="TRÁNSITO RESTRINGIDO","Restringido","Normal")))</f>
        <v>Normal</v>
      </c>
      <c r="W269" s="3" t="e">
        <f>TRIM(IF(MID(TRIM(Transportes!H269),1,FIND("-",TRIM(Transportes!H269),1)-2)="Acción humana","H","F"))</f>
        <v>#VALUE!</v>
      </c>
      <c r="X269" s="119">
        <f>Transportes!G269</f>
        <v>0</v>
      </c>
    </row>
    <row r="270" spans="21:24" ht="14.25" customHeight="1">
      <c r="U270" s="3" t="e">
        <f>TRIM(MID(TRIM(Transportes!D270),1,FIND(CHAR(10),TRIM(Transportes!D270),1)-1))</f>
        <v>#VALUE!</v>
      </c>
      <c r="V270" s="3" t="str">
        <f>TRIM(IF(Transportes!F270="TRÁNSITO INTERRUMPIDO","Interrumpido",IF(Transportes!F270="TRÁNSITO RESTRINGIDO","Restringido","Normal")))</f>
        <v>Normal</v>
      </c>
      <c r="W270" s="3" t="e">
        <f>TRIM(IF(MID(TRIM(Transportes!H270),1,FIND("-",TRIM(Transportes!H270),1)-2)="Acción humana","H","F"))</f>
        <v>#VALUE!</v>
      </c>
      <c r="X270" s="119">
        <f>Transportes!G270</f>
        <v>0</v>
      </c>
    </row>
    <row r="271" spans="21:24" ht="14.25" customHeight="1">
      <c r="U271" s="3" t="e">
        <f>TRIM(MID(TRIM(Transportes!D271),1,FIND(CHAR(10),TRIM(Transportes!D271),1)-1))</f>
        <v>#VALUE!</v>
      </c>
      <c r="V271" s="3" t="str">
        <f>TRIM(IF(Transportes!F271="TRÁNSITO INTERRUMPIDO","Interrumpido",IF(Transportes!F271="TRÁNSITO RESTRINGIDO","Restringido","Normal")))</f>
        <v>Normal</v>
      </c>
      <c r="W271" s="3" t="e">
        <f>TRIM(IF(MID(TRIM(Transportes!H271),1,FIND("-",TRIM(Transportes!H271),1)-2)="Acción humana","H","F"))</f>
        <v>#VALUE!</v>
      </c>
      <c r="X271" s="119">
        <f>Transportes!G271</f>
        <v>0</v>
      </c>
    </row>
    <row r="272" spans="21:24" ht="14.25" customHeight="1">
      <c r="U272" s="3" t="e">
        <f>TRIM(MID(TRIM(Transportes!D272),1,FIND(CHAR(10),TRIM(Transportes!D272),1)-1))</f>
        <v>#VALUE!</v>
      </c>
      <c r="V272" s="3" t="str">
        <f>TRIM(IF(Transportes!F272="TRÁNSITO INTERRUMPIDO","Interrumpido",IF(Transportes!F272="TRÁNSITO RESTRINGIDO","Restringido","Normal")))</f>
        <v>Normal</v>
      </c>
      <c r="W272" s="3" t="e">
        <f>TRIM(IF(MID(TRIM(Transportes!H272),1,FIND("-",TRIM(Transportes!H272),1)-2)="Acción humana","H","F"))</f>
        <v>#VALUE!</v>
      </c>
      <c r="X272" s="119">
        <f>Transportes!G272</f>
        <v>0</v>
      </c>
    </row>
    <row r="273" spans="21:24" ht="14.25" customHeight="1">
      <c r="U273" s="3" t="e">
        <f>TRIM(MID(TRIM(Transportes!D273),1,FIND(CHAR(10),TRIM(Transportes!D273),1)-1))</f>
        <v>#VALUE!</v>
      </c>
      <c r="V273" s="3" t="str">
        <f>TRIM(IF(Transportes!F273="TRÁNSITO INTERRUMPIDO","Interrumpido",IF(Transportes!F273="TRÁNSITO RESTRINGIDO","Restringido","Normal")))</f>
        <v>Normal</v>
      </c>
      <c r="W273" s="3" t="e">
        <f>TRIM(IF(MID(TRIM(Transportes!H273),1,FIND("-",TRIM(Transportes!H273),1)-2)="Acción humana","H","F"))</f>
        <v>#VALUE!</v>
      </c>
      <c r="X273" s="119">
        <f>Transportes!G273</f>
        <v>0</v>
      </c>
    </row>
    <row r="274" spans="21:24" ht="14.25" customHeight="1">
      <c r="U274" s="3" t="e">
        <f>TRIM(MID(TRIM(Transportes!D274),1,FIND(CHAR(10),TRIM(Transportes!D274),1)-1))</f>
        <v>#VALUE!</v>
      </c>
      <c r="V274" s="3" t="str">
        <f>TRIM(IF(Transportes!F274="TRÁNSITO INTERRUMPIDO","Interrumpido",IF(Transportes!F274="TRÁNSITO RESTRINGIDO","Restringido","Normal")))</f>
        <v>Normal</v>
      </c>
      <c r="W274" s="3" t="e">
        <f>TRIM(IF(MID(TRIM(Transportes!H274),1,FIND("-",TRIM(Transportes!H274),1)-2)="Acción humana","H","F"))</f>
        <v>#VALUE!</v>
      </c>
      <c r="X274" s="119">
        <f>Transportes!G274</f>
        <v>0</v>
      </c>
    </row>
    <row r="275" spans="21:24" ht="14.25" customHeight="1">
      <c r="U275" s="3" t="e">
        <f>TRIM(MID(TRIM(Transportes!D275),1,FIND(CHAR(10),TRIM(Transportes!D275),1)-1))</f>
        <v>#VALUE!</v>
      </c>
      <c r="V275" s="3" t="str">
        <f>TRIM(IF(Transportes!F275="TRÁNSITO INTERRUMPIDO","Interrumpido",IF(Transportes!F275="TRÁNSITO RESTRINGIDO","Restringido","Normal")))</f>
        <v>Normal</v>
      </c>
      <c r="W275" s="3" t="e">
        <f>TRIM(IF(MID(TRIM(Transportes!H275),1,FIND("-",TRIM(Transportes!H275),1)-2)="Acción humana","H","F"))</f>
        <v>#VALUE!</v>
      </c>
      <c r="X275" s="119">
        <f>Transportes!G275</f>
        <v>0</v>
      </c>
    </row>
    <row r="276" spans="21:24" ht="14.25" customHeight="1">
      <c r="U276" s="3" t="e">
        <f>TRIM(MID(TRIM(Transportes!D276),1,FIND(CHAR(10),TRIM(Transportes!D276),1)-1))</f>
        <v>#VALUE!</v>
      </c>
      <c r="V276" s="3" t="str">
        <f>TRIM(IF(Transportes!F276="TRÁNSITO INTERRUMPIDO","Interrumpido",IF(Transportes!F276="TRÁNSITO RESTRINGIDO","Restringido","Normal")))</f>
        <v>Normal</v>
      </c>
      <c r="W276" s="3" t="e">
        <f>TRIM(IF(MID(TRIM(Transportes!H276),1,FIND("-",TRIM(Transportes!H276),1)-2)="Acción humana","H","F"))</f>
        <v>#VALUE!</v>
      </c>
      <c r="X276" s="119">
        <f>Transportes!G276</f>
        <v>0</v>
      </c>
    </row>
    <row r="277" spans="21:24" ht="14.25" customHeight="1">
      <c r="U277" s="3" t="e">
        <f>TRIM(MID(TRIM(Transportes!D277),1,FIND(CHAR(10),TRIM(Transportes!D277),1)-1))</f>
        <v>#VALUE!</v>
      </c>
      <c r="V277" s="3" t="str">
        <f>TRIM(IF(Transportes!F277="TRÁNSITO INTERRUMPIDO","Interrumpido",IF(Transportes!F277="TRÁNSITO RESTRINGIDO","Restringido","Normal")))</f>
        <v>Normal</v>
      </c>
      <c r="W277" s="3" t="e">
        <f>TRIM(IF(MID(TRIM(Transportes!H277),1,FIND("-",TRIM(Transportes!H277),1)-2)="Acción humana","H","F"))</f>
        <v>#VALUE!</v>
      </c>
      <c r="X277" s="119">
        <f>Transportes!G277</f>
        <v>0</v>
      </c>
    </row>
    <row r="278" spans="21:24" ht="14.25" customHeight="1">
      <c r="U278" s="3" t="e">
        <f>TRIM(MID(TRIM(Transportes!D278),1,FIND(CHAR(10),TRIM(Transportes!D278),1)-1))</f>
        <v>#VALUE!</v>
      </c>
      <c r="V278" s="3" t="str">
        <f>TRIM(IF(Transportes!F278="TRÁNSITO INTERRUMPIDO","Interrumpido",IF(Transportes!F278="TRÁNSITO RESTRINGIDO","Restringido","Normal")))</f>
        <v>Normal</v>
      </c>
      <c r="W278" s="3" t="e">
        <f>TRIM(IF(MID(TRIM(Transportes!H278),1,FIND("-",TRIM(Transportes!H278),1)-2)="Acción humana","H","F"))</f>
        <v>#VALUE!</v>
      </c>
      <c r="X278" s="119">
        <f>Transportes!G278</f>
        <v>0</v>
      </c>
    </row>
    <row r="279" spans="21:24" ht="14.25" customHeight="1">
      <c r="U279" s="3" t="e">
        <f>TRIM(MID(TRIM(Transportes!D279),1,FIND(CHAR(10),TRIM(Transportes!D279),1)-1))</f>
        <v>#VALUE!</v>
      </c>
      <c r="V279" s="3" t="str">
        <f>TRIM(IF(Transportes!F279="TRÁNSITO INTERRUMPIDO","Interrumpido",IF(Transportes!F279="TRÁNSITO RESTRINGIDO","Restringido","Normal")))</f>
        <v>Normal</v>
      </c>
      <c r="W279" s="3" t="e">
        <f>TRIM(IF(MID(TRIM(Transportes!H279),1,FIND("-",TRIM(Transportes!H279),1)-2)="Acción humana","H","F"))</f>
        <v>#VALUE!</v>
      </c>
      <c r="X279" s="119">
        <f>Transportes!G279</f>
        <v>0</v>
      </c>
    </row>
    <row r="280" spans="21:24" ht="14.25" customHeight="1">
      <c r="U280" s="3" t="e">
        <f>TRIM(MID(TRIM(Transportes!D280),1,FIND(CHAR(10),TRIM(Transportes!D280),1)-1))</f>
        <v>#VALUE!</v>
      </c>
      <c r="V280" s="3" t="str">
        <f>TRIM(IF(Transportes!F280="TRÁNSITO INTERRUMPIDO","Interrumpido",IF(Transportes!F280="TRÁNSITO RESTRINGIDO","Restringido","Normal")))</f>
        <v>Normal</v>
      </c>
      <c r="W280" s="3" t="e">
        <f>TRIM(IF(MID(TRIM(Transportes!H280),1,FIND("-",TRIM(Transportes!H280),1)-2)="Acción humana","H","F"))</f>
        <v>#VALUE!</v>
      </c>
      <c r="X280" s="119">
        <f>Transportes!G280</f>
        <v>0</v>
      </c>
    </row>
    <row r="281" spans="21:24" ht="14.25" customHeight="1">
      <c r="U281" s="3" t="e">
        <f>TRIM(MID(TRIM(Transportes!D281),1,FIND(CHAR(10),TRIM(Transportes!D281),1)-1))</f>
        <v>#VALUE!</v>
      </c>
      <c r="V281" s="3" t="str">
        <f>TRIM(IF(Transportes!F281="TRÁNSITO INTERRUMPIDO","Interrumpido",IF(Transportes!F281="TRÁNSITO RESTRINGIDO","Restringido","Normal")))</f>
        <v>Normal</v>
      </c>
      <c r="W281" s="3" t="e">
        <f>TRIM(IF(MID(TRIM(Transportes!H281),1,FIND("-",TRIM(Transportes!H281),1)-2)="Acción humana","H","F"))</f>
        <v>#VALUE!</v>
      </c>
      <c r="X281" s="119">
        <f>Transportes!G281</f>
        <v>0</v>
      </c>
    </row>
    <row r="282" spans="21:24" ht="14.25" customHeight="1">
      <c r="U282" s="3" t="e">
        <f>TRIM(MID(TRIM(Transportes!D282),1,FIND(CHAR(10),TRIM(Transportes!D282),1)-1))</f>
        <v>#VALUE!</v>
      </c>
      <c r="V282" s="3" t="str">
        <f>TRIM(IF(Transportes!F282="TRÁNSITO INTERRUMPIDO","Interrumpido",IF(Transportes!F282="TRÁNSITO RESTRINGIDO","Restringido","Normal")))</f>
        <v>Normal</v>
      </c>
      <c r="W282" s="3" t="e">
        <f>TRIM(IF(MID(TRIM(Transportes!H282),1,FIND("-",TRIM(Transportes!H282),1)-2)="Acción humana","H","F"))</f>
        <v>#VALUE!</v>
      </c>
      <c r="X282" s="119">
        <f>Transportes!G282</f>
        <v>0</v>
      </c>
    </row>
    <row r="283" spans="21:24" ht="14.25" customHeight="1">
      <c r="U283" s="3" t="e">
        <f>TRIM(MID(TRIM(Transportes!D283),1,FIND(CHAR(10),TRIM(Transportes!D283),1)-1))</f>
        <v>#VALUE!</v>
      </c>
      <c r="V283" s="3" t="str">
        <f>TRIM(IF(Transportes!F283="TRÁNSITO INTERRUMPIDO","Interrumpido",IF(Transportes!F283="TRÁNSITO RESTRINGIDO","Restringido","Normal")))</f>
        <v>Normal</v>
      </c>
      <c r="W283" s="3" t="e">
        <f>TRIM(IF(MID(TRIM(Transportes!H283),1,FIND("-",TRIM(Transportes!H283),1)-2)="Acción humana","H","F"))</f>
        <v>#VALUE!</v>
      </c>
      <c r="X283" s="119">
        <f>Transportes!G283</f>
        <v>0</v>
      </c>
    </row>
    <row r="284" spans="21:24" ht="14.25" customHeight="1">
      <c r="U284" s="3" t="e">
        <f>TRIM(MID(TRIM(Transportes!D284),1,FIND(CHAR(10),TRIM(Transportes!D284),1)-1))</f>
        <v>#VALUE!</v>
      </c>
      <c r="V284" s="3" t="str">
        <f>TRIM(IF(Transportes!F284="TRÁNSITO INTERRUMPIDO","Interrumpido",IF(Transportes!F284="TRÁNSITO RESTRINGIDO","Restringido","Normal")))</f>
        <v>Normal</v>
      </c>
      <c r="W284" s="3" t="e">
        <f>TRIM(IF(MID(TRIM(Transportes!H284),1,FIND("-",TRIM(Transportes!H284),1)-2)="Acción humana","H","F"))</f>
        <v>#VALUE!</v>
      </c>
      <c r="X284" s="119">
        <f>Transportes!G284</f>
        <v>0</v>
      </c>
    </row>
    <row r="285" spans="21:24" ht="14.25" customHeight="1">
      <c r="U285" s="3" t="e">
        <f>TRIM(MID(TRIM(Transportes!D285),1,FIND(CHAR(10),TRIM(Transportes!D285),1)-1))</f>
        <v>#VALUE!</v>
      </c>
      <c r="V285" s="3" t="str">
        <f>TRIM(IF(Transportes!F285="TRÁNSITO INTERRUMPIDO","Interrumpido",IF(Transportes!F285="TRÁNSITO RESTRINGIDO","Restringido","Normal")))</f>
        <v>Normal</v>
      </c>
      <c r="W285" s="3" t="e">
        <f>TRIM(IF(MID(TRIM(Transportes!H285),1,FIND("-",TRIM(Transportes!H285),1)-2)="Acción humana","H","F"))</f>
        <v>#VALUE!</v>
      </c>
      <c r="X285" s="119">
        <f>Transportes!G285</f>
        <v>0</v>
      </c>
    </row>
    <row r="286" spans="21:24" ht="14.25" customHeight="1">
      <c r="U286" s="3" t="e">
        <f>TRIM(MID(TRIM(Transportes!D286),1,FIND(CHAR(10),TRIM(Transportes!D286),1)-1))</f>
        <v>#VALUE!</v>
      </c>
      <c r="V286" s="3" t="str">
        <f>TRIM(IF(Transportes!F286="TRÁNSITO INTERRUMPIDO","Interrumpido",IF(Transportes!F286="TRÁNSITO RESTRINGIDO","Restringido","Normal")))</f>
        <v>Normal</v>
      </c>
      <c r="W286" s="3" t="e">
        <f>TRIM(IF(MID(TRIM(Transportes!H286),1,FIND("-",TRIM(Transportes!H286),1)-2)="Acción humana","H","F"))</f>
        <v>#VALUE!</v>
      </c>
      <c r="X286" s="119">
        <f>Transportes!G286</f>
        <v>0</v>
      </c>
    </row>
    <row r="287" spans="21:24" ht="14.25" customHeight="1">
      <c r="U287" s="3" t="e">
        <f>TRIM(MID(TRIM(Transportes!D287),1,FIND(CHAR(10),TRIM(Transportes!D287),1)-1))</f>
        <v>#VALUE!</v>
      </c>
      <c r="V287" s="3" t="str">
        <f>TRIM(IF(Transportes!F287="TRÁNSITO INTERRUMPIDO","Interrumpido",IF(Transportes!F287="TRÁNSITO RESTRINGIDO","Restringido","Normal")))</f>
        <v>Normal</v>
      </c>
      <c r="W287" s="3" t="e">
        <f>TRIM(IF(MID(TRIM(Transportes!H287),1,FIND("-",TRIM(Transportes!H287),1)-2)="Acción humana","H","F"))</f>
        <v>#VALUE!</v>
      </c>
      <c r="X287" s="119">
        <f>Transportes!G287</f>
        <v>0</v>
      </c>
    </row>
    <row r="288" spans="21:24" ht="14.25" customHeight="1">
      <c r="U288" s="3" t="e">
        <f>TRIM(MID(TRIM(Transportes!D288),1,FIND(CHAR(10),TRIM(Transportes!D288),1)-1))</f>
        <v>#VALUE!</v>
      </c>
      <c r="V288" s="3" t="str">
        <f>TRIM(IF(Transportes!F288="TRÁNSITO INTERRUMPIDO","Interrumpido",IF(Transportes!F288="TRÁNSITO RESTRINGIDO","Restringido","Normal")))</f>
        <v>Normal</v>
      </c>
      <c r="W288" s="3" t="e">
        <f>TRIM(IF(MID(TRIM(Transportes!H288),1,FIND("-",TRIM(Transportes!H288),1)-2)="Acción humana","H","F"))</f>
        <v>#VALUE!</v>
      </c>
      <c r="X288" s="119">
        <f>Transportes!G288</f>
        <v>0</v>
      </c>
    </row>
    <row r="289" spans="21:24" ht="14.25" customHeight="1">
      <c r="U289" s="3" t="e">
        <f>TRIM(MID(TRIM(Transportes!D289),1,FIND(CHAR(10),TRIM(Transportes!D289),1)-1))</f>
        <v>#VALUE!</v>
      </c>
      <c r="V289" s="3" t="str">
        <f>TRIM(IF(Transportes!F289="TRÁNSITO INTERRUMPIDO","Interrumpido",IF(Transportes!F289="TRÁNSITO RESTRINGIDO","Restringido","Normal")))</f>
        <v>Normal</v>
      </c>
      <c r="W289" s="3" t="e">
        <f>TRIM(IF(MID(TRIM(Transportes!H289),1,FIND("-",TRIM(Transportes!H289),1)-2)="Acción humana","H","F"))</f>
        <v>#VALUE!</v>
      </c>
      <c r="X289" s="119">
        <f>Transportes!G289</f>
        <v>0</v>
      </c>
    </row>
    <row r="290" spans="21:24" ht="14.25" customHeight="1">
      <c r="U290" s="3" t="e">
        <f>TRIM(MID(TRIM(Transportes!D290),1,FIND(CHAR(10),TRIM(Transportes!D290),1)-1))</f>
        <v>#VALUE!</v>
      </c>
      <c r="V290" s="3" t="str">
        <f>TRIM(IF(Transportes!F290="TRÁNSITO INTERRUMPIDO","Interrumpido",IF(Transportes!F290="TRÁNSITO RESTRINGIDO","Restringido","Normal")))</f>
        <v>Normal</v>
      </c>
      <c r="W290" s="3" t="e">
        <f>TRIM(IF(MID(TRIM(Transportes!H290),1,FIND("-",TRIM(Transportes!H290),1)-2)="Acción humana","H","F"))</f>
        <v>#VALUE!</v>
      </c>
      <c r="X290" s="119">
        <f>Transportes!G290</f>
        <v>0</v>
      </c>
    </row>
    <row r="291" spans="21:24" ht="14.25" customHeight="1">
      <c r="U291" s="3" t="e">
        <f>TRIM(MID(TRIM(Transportes!D291),1,FIND(CHAR(10),TRIM(Transportes!D291),1)-1))</f>
        <v>#VALUE!</v>
      </c>
      <c r="V291" s="3" t="str">
        <f>TRIM(IF(Transportes!F291="TRÁNSITO INTERRUMPIDO","Interrumpido",IF(Transportes!F291="TRÁNSITO RESTRINGIDO","Restringido","Normal")))</f>
        <v>Normal</v>
      </c>
      <c r="W291" s="3" t="e">
        <f>TRIM(IF(MID(TRIM(Transportes!H291),1,FIND("-",TRIM(Transportes!H291),1)-2)="Acción humana","H","F"))</f>
        <v>#VALUE!</v>
      </c>
      <c r="X291" s="119">
        <f>Transportes!G291</f>
        <v>0</v>
      </c>
    </row>
    <row r="292" spans="21:24" ht="14.25" customHeight="1">
      <c r="U292" s="3" t="e">
        <f>TRIM(MID(TRIM(Transportes!D292),1,FIND(CHAR(10),TRIM(Transportes!D292),1)-1))</f>
        <v>#VALUE!</v>
      </c>
      <c r="V292" s="3" t="str">
        <f>TRIM(IF(Transportes!F292="TRÁNSITO INTERRUMPIDO","Interrumpido",IF(Transportes!F292="TRÁNSITO RESTRINGIDO","Restringido","Normal")))</f>
        <v>Normal</v>
      </c>
      <c r="W292" s="3" t="e">
        <f>TRIM(IF(MID(TRIM(Transportes!H292),1,FIND("-",TRIM(Transportes!H292),1)-2)="Acción humana","H","F"))</f>
        <v>#VALUE!</v>
      </c>
      <c r="X292" s="119">
        <f>Transportes!G292</f>
        <v>0</v>
      </c>
    </row>
    <row r="293" spans="21:24" ht="14.25" customHeight="1">
      <c r="U293" s="3" t="e">
        <f>TRIM(MID(TRIM(Transportes!D293),1,FIND(CHAR(10),TRIM(Transportes!D293),1)-1))</f>
        <v>#VALUE!</v>
      </c>
      <c r="V293" s="3" t="str">
        <f>TRIM(IF(Transportes!F293="TRÁNSITO INTERRUMPIDO","Interrumpido",IF(Transportes!F293="TRÁNSITO RESTRINGIDO","Restringido","Normal")))</f>
        <v>Normal</v>
      </c>
      <c r="W293" s="3" t="e">
        <f>TRIM(IF(MID(TRIM(Transportes!H293),1,FIND("-",TRIM(Transportes!H293),1)-2)="Acción humana","H","F"))</f>
        <v>#VALUE!</v>
      </c>
      <c r="X293" s="119">
        <f>Transportes!G293</f>
        <v>0</v>
      </c>
    </row>
    <row r="294" spans="21:24" ht="14.25" customHeight="1">
      <c r="U294" s="3" t="e">
        <f>TRIM(MID(TRIM(Transportes!D294),1,FIND(CHAR(10),TRIM(Transportes!D294),1)-1))</f>
        <v>#VALUE!</v>
      </c>
      <c r="V294" s="3" t="str">
        <f>TRIM(IF(Transportes!F294="TRÁNSITO INTERRUMPIDO","Interrumpido",IF(Transportes!F294="TRÁNSITO RESTRINGIDO","Restringido","Normal")))</f>
        <v>Normal</v>
      </c>
      <c r="W294" s="3" t="e">
        <f>TRIM(IF(MID(TRIM(Transportes!H294),1,FIND("-",TRIM(Transportes!H294),1)-2)="Acción humana","H","F"))</f>
        <v>#VALUE!</v>
      </c>
      <c r="X294" s="119">
        <f>Transportes!G294</f>
        <v>0</v>
      </c>
    </row>
    <row r="295" spans="21:24" ht="14.25" customHeight="1">
      <c r="U295" s="3" t="e">
        <f>TRIM(MID(TRIM(Transportes!D295),1,FIND(CHAR(10),TRIM(Transportes!D295),1)-1))</f>
        <v>#VALUE!</v>
      </c>
      <c r="V295" s="3" t="str">
        <f>TRIM(IF(Transportes!F295="TRÁNSITO INTERRUMPIDO","Interrumpido",IF(Transportes!F295="TRÁNSITO RESTRINGIDO","Restringido","Normal")))</f>
        <v>Normal</v>
      </c>
      <c r="W295" s="3" t="e">
        <f>TRIM(IF(MID(TRIM(Transportes!H295),1,FIND("-",TRIM(Transportes!H295),1)-2)="Acción humana","H","F"))</f>
        <v>#VALUE!</v>
      </c>
      <c r="X295" s="119">
        <f>Transportes!G295</f>
        <v>0</v>
      </c>
    </row>
    <row r="296" spans="21:24" ht="14.25" customHeight="1">
      <c r="U296" s="3" t="e">
        <f>TRIM(MID(TRIM(Transportes!D296),1,FIND(CHAR(10),TRIM(Transportes!D296),1)-1))</f>
        <v>#VALUE!</v>
      </c>
      <c r="V296" s="3" t="str">
        <f>TRIM(IF(Transportes!F296="TRÁNSITO INTERRUMPIDO","Interrumpido",IF(Transportes!F296="TRÁNSITO RESTRINGIDO","Restringido","Normal")))</f>
        <v>Normal</v>
      </c>
      <c r="W296" s="3" t="e">
        <f>TRIM(IF(MID(TRIM(Transportes!H296),1,FIND("-",TRIM(Transportes!H296),1)-2)="Acción humana","H","F"))</f>
        <v>#VALUE!</v>
      </c>
      <c r="X296" s="119">
        <f>Transportes!G296</f>
        <v>0</v>
      </c>
    </row>
    <row r="297" spans="21:24" ht="14.25" customHeight="1">
      <c r="U297" s="3" t="e">
        <f>TRIM(MID(TRIM(Transportes!D297),1,FIND(CHAR(10),TRIM(Transportes!D297),1)-1))</f>
        <v>#VALUE!</v>
      </c>
      <c r="V297" s="3" t="str">
        <f>TRIM(IF(Transportes!F297="TRÁNSITO INTERRUMPIDO","Interrumpido",IF(Transportes!F297="TRÁNSITO RESTRINGIDO","Restringido","Normal")))</f>
        <v>Normal</v>
      </c>
      <c r="W297" s="3" t="e">
        <f>TRIM(IF(MID(TRIM(Transportes!H297),1,FIND("-",TRIM(Transportes!H297),1)-2)="Acción humana","H","F"))</f>
        <v>#VALUE!</v>
      </c>
      <c r="X297" s="119">
        <f>Transportes!G297</f>
        <v>0</v>
      </c>
    </row>
    <row r="298" spans="21:24" ht="14.25" customHeight="1">
      <c r="U298" s="3" t="e">
        <f>TRIM(MID(TRIM(Transportes!D298),1,FIND(CHAR(10),TRIM(Transportes!D298),1)-1))</f>
        <v>#VALUE!</v>
      </c>
      <c r="V298" s="3" t="str">
        <f>TRIM(IF(Transportes!F298="TRÁNSITO INTERRUMPIDO","Interrumpido",IF(Transportes!F298="TRÁNSITO RESTRINGIDO","Restringido","Normal")))</f>
        <v>Normal</v>
      </c>
      <c r="W298" s="3" t="e">
        <f>TRIM(IF(MID(TRIM(Transportes!H298),1,FIND("-",TRIM(Transportes!H298),1)-2)="Acción humana","H","F"))</f>
        <v>#VALUE!</v>
      </c>
      <c r="X298" s="119">
        <f>Transportes!G298</f>
        <v>0</v>
      </c>
    </row>
    <row r="299" spans="21:24" ht="14.25" customHeight="1">
      <c r="U299" s="3" t="e">
        <f>TRIM(MID(TRIM(Transportes!D299),1,FIND(CHAR(10),TRIM(Transportes!D299),1)-1))</f>
        <v>#VALUE!</v>
      </c>
      <c r="V299" s="3" t="str">
        <f>TRIM(IF(Transportes!F299="TRÁNSITO INTERRUMPIDO","Interrumpido",IF(Transportes!F299="TRÁNSITO RESTRINGIDO","Restringido","Normal")))</f>
        <v>Normal</v>
      </c>
      <c r="W299" s="3" t="e">
        <f>TRIM(IF(MID(TRIM(Transportes!H299),1,FIND("-",TRIM(Transportes!H299),1)-2)="Acción humana","H","F"))</f>
        <v>#VALUE!</v>
      </c>
      <c r="X299" s="119">
        <f>Transportes!G299</f>
        <v>0</v>
      </c>
    </row>
    <row r="300" spans="21:24" ht="14.25" customHeight="1">
      <c r="U300" s="3" t="e">
        <f>TRIM(MID(TRIM(Transportes!D300),1,FIND(CHAR(10),TRIM(Transportes!D300),1)-1))</f>
        <v>#VALUE!</v>
      </c>
      <c r="V300" s="3" t="str">
        <f>TRIM(IF(Transportes!F300="TRÁNSITO INTERRUMPIDO","Interrumpido",IF(Transportes!F300="TRÁNSITO RESTRINGIDO","Restringido","Normal")))</f>
        <v>Normal</v>
      </c>
      <c r="W300" s="3" t="e">
        <f>TRIM(IF(MID(TRIM(Transportes!H300),1,FIND("-",TRIM(Transportes!H300),1)-2)="Acción humana","H","F"))</f>
        <v>#VALUE!</v>
      </c>
      <c r="X300" s="119">
        <f>Transportes!G300</f>
        <v>0</v>
      </c>
    </row>
    <row r="301" spans="21:24" ht="14.25" customHeight="1">
      <c r="U301" s="3" t="e">
        <f>TRIM(MID(TRIM(Transportes!D301),1,FIND(CHAR(10),TRIM(Transportes!D301),1)-1))</f>
        <v>#VALUE!</v>
      </c>
      <c r="V301" s="3" t="str">
        <f>TRIM(IF(Transportes!F301="TRÁNSITO INTERRUMPIDO","Interrumpido",IF(Transportes!F301="TRÁNSITO RESTRINGIDO","Restringido","Normal")))</f>
        <v>Normal</v>
      </c>
      <c r="W301" s="3" t="e">
        <f>TRIM(IF(MID(TRIM(Transportes!H301),1,FIND("-",TRIM(Transportes!H301),1)-2)="Acción humana","H","F"))</f>
        <v>#VALUE!</v>
      </c>
      <c r="X301" s="119">
        <f>Transportes!G301</f>
        <v>0</v>
      </c>
    </row>
    <row r="302" spans="21:24" ht="14.25" customHeight="1">
      <c r="U302" s="3" t="e">
        <f>TRIM(MID(TRIM(Transportes!D302),1,FIND(CHAR(10),TRIM(Transportes!D302),1)-1))</f>
        <v>#VALUE!</v>
      </c>
      <c r="V302" s="3" t="str">
        <f>TRIM(IF(Transportes!F302="TRÁNSITO INTERRUMPIDO","Interrumpido",IF(Transportes!F302="TRÁNSITO RESTRINGIDO","Restringido","Normal")))</f>
        <v>Normal</v>
      </c>
      <c r="W302" s="3" t="e">
        <f>TRIM(IF(MID(TRIM(Transportes!H302),1,FIND("-",TRIM(Transportes!H302),1)-2)="Acción humana","H","F"))</f>
        <v>#VALUE!</v>
      </c>
      <c r="X302" s="119">
        <f>Transportes!G302</f>
        <v>0</v>
      </c>
    </row>
    <row r="303" spans="21:24" ht="14.25" customHeight="1">
      <c r="U303" s="3" t="e">
        <f>TRIM(MID(TRIM(Transportes!D303),1,FIND(CHAR(10),TRIM(Transportes!D303),1)-1))</f>
        <v>#VALUE!</v>
      </c>
      <c r="V303" s="3" t="str">
        <f>TRIM(IF(Transportes!F303="TRÁNSITO INTERRUMPIDO","Interrumpido",IF(Transportes!F303="TRÁNSITO RESTRINGIDO","Restringido","Normal")))</f>
        <v>Normal</v>
      </c>
      <c r="W303" s="3" t="e">
        <f>TRIM(IF(MID(TRIM(Transportes!H303),1,FIND("-",TRIM(Transportes!H303),1)-2)="Acción humana","H","F"))</f>
        <v>#VALUE!</v>
      </c>
      <c r="X303" s="119">
        <f>Transportes!G303</f>
        <v>0</v>
      </c>
    </row>
    <row r="304" spans="21:24" ht="14.25" customHeight="1">
      <c r="U304" s="3" t="e">
        <f>TRIM(MID(TRIM(Transportes!D304),1,FIND(CHAR(10),TRIM(Transportes!D304),1)-1))</f>
        <v>#VALUE!</v>
      </c>
      <c r="V304" s="3" t="str">
        <f>TRIM(IF(Transportes!F304="TRÁNSITO INTERRUMPIDO","Interrumpido",IF(Transportes!F304="TRÁNSITO RESTRINGIDO","Restringido","Normal")))</f>
        <v>Normal</v>
      </c>
      <c r="W304" s="3" t="e">
        <f>TRIM(IF(MID(TRIM(Transportes!H304),1,FIND("-",TRIM(Transportes!H304),1)-2)="Acción humana","H","F"))</f>
        <v>#VALUE!</v>
      </c>
      <c r="X304" s="119">
        <f>Transportes!G304</f>
        <v>0</v>
      </c>
    </row>
    <row r="305" spans="21:24" ht="14.25" customHeight="1">
      <c r="U305" s="3" t="e">
        <f>TRIM(MID(TRIM(Transportes!D305),1,FIND(CHAR(10),TRIM(Transportes!D305),1)-1))</f>
        <v>#VALUE!</v>
      </c>
      <c r="V305" s="3" t="str">
        <f>TRIM(IF(Transportes!F305="TRÁNSITO INTERRUMPIDO","Interrumpido",IF(Transportes!F305="TRÁNSITO RESTRINGIDO","Restringido","Normal")))</f>
        <v>Normal</v>
      </c>
      <c r="W305" s="3" t="e">
        <f>TRIM(IF(MID(TRIM(Transportes!H305),1,FIND("-",TRIM(Transportes!H305),1)-2)="Acción humana","H","F"))</f>
        <v>#VALUE!</v>
      </c>
      <c r="X305" s="119">
        <f>Transportes!G305</f>
        <v>0</v>
      </c>
    </row>
    <row r="306" spans="21:24" ht="14.25" customHeight="1">
      <c r="U306" s="3" t="e">
        <f>TRIM(MID(TRIM(Transportes!D306),1,FIND(CHAR(10),TRIM(Transportes!D306),1)-1))</f>
        <v>#VALUE!</v>
      </c>
      <c r="V306" s="3" t="str">
        <f>TRIM(IF(Transportes!F306="TRÁNSITO INTERRUMPIDO","Interrumpido",IF(Transportes!F306="TRÁNSITO RESTRINGIDO","Restringido","Normal")))</f>
        <v>Normal</v>
      </c>
      <c r="W306" s="3" t="e">
        <f>TRIM(IF(MID(TRIM(Transportes!H306),1,FIND("-",TRIM(Transportes!H306),1)-2)="Acción humana","H","F"))</f>
        <v>#VALUE!</v>
      </c>
      <c r="X306" s="119">
        <f>Transportes!G306</f>
        <v>0</v>
      </c>
    </row>
    <row r="307" spans="21:24" ht="14.25" customHeight="1">
      <c r="U307" s="3" t="e">
        <f>TRIM(MID(TRIM(Transportes!D307),1,FIND(CHAR(10),TRIM(Transportes!D307),1)-1))</f>
        <v>#VALUE!</v>
      </c>
      <c r="V307" s="3" t="str">
        <f>TRIM(IF(Transportes!F307="TRÁNSITO INTERRUMPIDO","Interrumpido",IF(Transportes!F307="TRÁNSITO RESTRINGIDO","Restringido","Normal")))</f>
        <v>Normal</v>
      </c>
      <c r="W307" s="3" t="e">
        <f>TRIM(IF(MID(TRIM(Transportes!H307),1,FIND("-",TRIM(Transportes!H307),1)-2)="Acción humana","H","F"))</f>
        <v>#VALUE!</v>
      </c>
      <c r="X307" s="119">
        <f>Transportes!G307</f>
        <v>0</v>
      </c>
    </row>
    <row r="308" spans="21:24" ht="14.25" customHeight="1">
      <c r="U308" s="3" t="e">
        <f>TRIM(MID(TRIM(Transportes!D308),1,FIND(CHAR(10),TRIM(Transportes!D308),1)-1))</f>
        <v>#VALUE!</v>
      </c>
      <c r="V308" s="3" t="str">
        <f>TRIM(IF(Transportes!F308="TRÁNSITO INTERRUMPIDO","Interrumpido",IF(Transportes!F308="TRÁNSITO RESTRINGIDO","Restringido","Normal")))</f>
        <v>Normal</v>
      </c>
      <c r="W308" s="3" t="e">
        <f>TRIM(IF(MID(TRIM(Transportes!H308),1,FIND("-",TRIM(Transportes!H308),1)-2)="Acción humana","H","F"))</f>
        <v>#VALUE!</v>
      </c>
      <c r="X308" s="119">
        <f>Transportes!G308</f>
        <v>0</v>
      </c>
    </row>
    <row r="309" spans="21:24" ht="14.25" customHeight="1"/>
    <row r="310" spans="21:24" ht="14.25" customHeight="1"/>
    <row r="311" spans="21:24" ht="14.25" customHeight="1"/>
    <row r="312" spans="21:24" ht="14.25" customHeight="1"/>
    <row r="313" spans="21:24" ht="14.25" customHeight="1"/>
    <row r="314" spans="21:24" ht="14.25" customHeight="1"/>
    <row r="315" spans="21:24" ht="14.25" customHeight="1"/>
    <row r="316" spans="21:24" ht="14.25" customHeight="1"/>
    <row r="317" spans="21:24" ht="14.25" customHeight="1"/>
    <row r="318" spans="21:24" ht="14.25" customHeight="1"/>
    <row r="319" spans="21:24" ht="14.25" customHeight="1"/>
    <row r="320" spans="21:24" ht="14.25" customHeight="1"/>
    <row r="321" ht="14.25" customHeight="1"/>
    <row r="322" ht="14.25" customHeight="1"/>
    <row r="323" ht="14.25" customHeight="1"/>
    <row r="324" ht="14.25" customHeight="1"/>
    <row r="325" ht="14.25" customHeight="1"/>
    <row r="326" ht="14.25" customHeight="1"/>
    <row r="327" ht="14.25" customHeight="1"/>
    <row r="328" ht="14.25" customHeight="1"/>
    <row r="329" ht="14.25" customHeight="1"/>
    <row r="330" ht="14.25" customHeight="1"/>
    <row r="331" ht="14.25" customHeight="1"/>
    <row r="332" ht="14.25" customHeight="1"/>
    <row r="333" ht="14.25" customHeight="1"/>
    <row r="334" ht="14.25" customHeight="1"/>
    <row r="335" ht="14.25" customHeight="1"/>
    <row r="336" ht="14.25" customHeight="1"/>
    <row r="337" ht="14.25" customHeight="1"/>
    <row r="338" ht="14.25" customHeight="1"/>
    <row r="339" ht="14.25" customHeight="1"/>
    <row r="340" ht="14.25" customHeight="1"/>
    <row r="341" ht="14.25" customHeight="1"/>
    <row r="342" ht="14.25" customHeight="1"/>
    <row r="343" ht="14.25" customHeight="1"/>
    <row r="344" ht="14.25" customHeight="1"/>
    <row r="345" ht="14.25" customHeight="1"/>
    <row r="346" ht="14.25" customHeight="1"/>
    <row r="347" ht="14.25" customHeight="1"/>
    <row r="348" ht="14.25" customHeight="1"/>
    <row r="349" ht="14.25" customHeight="1"/>
    <row r="350" ht="14.25" customHeight="1"/>
    <row r="351" ht="14.25" customHeight="1"/>
    <row r="352" ht="14.25" customHeight="1"/>
    <row r="353" ht="14.25" customHeight="1"/>
    <row r="354" ht="14.25" customHeight="1"/>
    <row r="355" ht="14.25" customHeight="1"/>
    <row r="356" ht="14.25" customHeight="1"/>
    <row r="357" ht="14.25" customHeight="1"/>
    <row r="358" ht="14.25" customHeight="1"/>
    <row r="359" ht="14.25" customHeight="1"/>
    <row r="360" ht="14.25" customHeight="1"/>
    <row r="361" ht="14.25" customHeight="1"/>
    <row r="362" ht="14.25" customHeight="1"/>
    <row r="363" ht="14.25" customHeight="1"/>
    <row r="364" ht="14.25" customHeight="1"/>
    <row r="365" ht="14.25" customHeight="1"/>
    <row r="366" ht="14.25" customHeight="1"/>
    <row r="367" ht="14.25" customHeight="1"/>
    <row r="368" ht="14.25" customHeight="1"/>
    <row r="369" ht="14.25" customHeight="1"/>
    <row r="370" ht="14.25" customHeight="1"/>
    <row r="371" ht="14.25" customHeight="1"/>
    <row r="372" ht="14.25" customHeight="1"/>
    <row r="373" ht="14.25" customHeight="1"/>
    <row r="374" ht="14.25" customHeight="1"/>
    <row r="375" ht="14.25" customHeight="1"/>
    <row r="376" ht="14.25" customHeight="1"/>
    <row r="377" ht="14.25" customHeight="1"/>
    <row r="378" ht="14.25" customHeight="1"/>
    <row r="379" ht="14.25" customHeight="1"/>
    <row r="380" ht="14.25" customHeight="1"/>
    <row r="381" ht="14.25" customHeight="1"/>
    <row r="382" ht="14.25" customHeight="1"/>
    <row r="383" ht="14.25" customHeight="1"/>
    <row r="384" ht="14.25" customHeight="1"/>
    <row r="385" ht="14.25" customHeight="1"/>
    <row r="386" ht="14.25" customHeight="1"/>
    <row r="387" ht="14.25" customHeight="1"/>
    <row r="388" ht="14.25" customHeight="1"/>
    <row r="389" ht="14.25" customHeight="1"/>
    <row r="390" ht="14.25" customHeight="1"/>
    <row r="391" ht="14.25" customHeight="1"/>
    <row r="392" ht="14.25" customHeight="1"/>
    <row r="393" ht="14.25" customHeight="1"/>
    <row r="394" ht="14.25" customHeight="1"/>
    <row r="395" ht="14.25" customHeight="1"/>
    <row r="396" ht="14.25" customHeight="1"/>
    <row r="397" ht="14.25" customHeight="1"/>
    <row r="398" ht="14.25" customHeight="1"/>
    <row r="399" ht="14.25" customHeight="1"/>
    <row r="400" ht="14.25" customHeight="1"/>
    <row r="401" ht="14.25" customHeight="1"/>
    <row r="402" ht="14.25" customHeight="1"/>
    <row r="403" ht="14.25" customHeight="1"/>
    <row r="404" ht="14.25" customHeight="1"/>
    <row r="405" ht="14.25" customHeight="1"/>
    <row r="406" ht="14.25" customHeight="1"/>
    <row r="407" ht="14.25" customHeight="1"/>
    <row r="408" ht="14.25" customHeight="1"/>
    <row r="409" ht="14.25" customHeight="1"/>
    <row r="410" ht="14.25" customHeight="1"/>
    <row r="411" ht="14.25" customHeight="1"/>
    <row r="412" ht="14.25" customHeight="1"/>
    <row r="413" ht="14.25" customHeight="1"/>
    <row r="414" ht="14.25" customHeight="1"/>
    <row r="415" ht="14.25" customHeight="1"/>
    <row r="416" ht="14.25" customHeight="1"/>
    <row r="417" ht="14.25" customHeight="1"/>
    <row r="418" ht="14.25" customHeight="1"/>
    <row r="419" ht="14.25" customHeight="1"/>
    <row r="420" ht="14.25" customHeight="1"/>
    <row r="421" ht="14.25" customHeight="1"/>
    <row r="422" ht="14.25" customHeight="1"/>
    <row r="423" ht="14.25" customHeight="1"/>
    <row r="424" ht="14.25" customHeight="1"/>
    <row r="425" ht="14.25" customHeight="1"/>
    <row r="426" ht="14.25" customHeight="1"/>
    <row r="427" ht="14.25" customHeight="1"/>
    <row r="428" ht="14.25" customHeight="1"/>
    <row r="429" ht="14.25" customHeight="1"/>
    <row r="430" ht="14.25" customHeight="1"/>
    <row r="431" ht="14.25" customHeight="1"/>
    <row r="432" ht="14.25" customHeight="1"/>
    <row r="433" ht="14.25" customHeight="1"/>
    <row r="434" ht="14.25" customHeight="1"/>
    <row r="435" ht="14.25" customHeight="1"/>
    <row r="436" ht="14.25" customHeight="1"/>
    <row r="437" ht="14.25" customHeight="1"/>
    <row r="438" ht="14.25" customHeight="1"/>
    <row r="439" ht="14.25" customHeight="1"/>
    <row r="440" ht="14.25" customHeight="1"/>
    <row r="441" ht="14.25" customHeight="1"/>
    <row r="442" ht="14.25" customHeight="1"/>
    <row r="443" ht="14.25" customHeight="1"/>
    <row r="444" ht="14.25" customHeight="1"/>
    <row r="445" ht="14.25" customHeight="1"/>
    <row r="446" ht="14.25" customHeight="1"/>
    <row r="447" ht="14.25" customHeight="1"/>
    <row r="448" ht="14.25" customHeight="1"/>
    <row r="449" ht="14.25" customHeight="1"/>
    <row r="450" ht="14.25" customHeight="1"/>
    <row r="451" ht="14.25" customHeight="1"/>
    <row r="452" ht="14.25" customHeight="1"/>
    <row r="453" ht="14.25" customHeight="1"/>
    <row r="454" ht="14.25" customHeight="1"/>
    <row r="455" ht="14.25" customHeight="1"/>
    <row r="456" ht="14.25" customHeight="1"/>
    <row r="457" ht="14.25" customHeight="1"/>
    <row r="458" ht="14.25" customHeight="1"/>
    <row r="459" ht="14.25" customHeight="1"/>
    <row r="460" ht="14.25" customHeight="1"/>
    <row r="461" ht="14.25" customHeight="1"/>
    <row r="462" ht="14.25" customHeight="1"/>
    <row r="463" ht="14.25" customHeight="1"/>
    <row r="464" ht="14.25" customHeight="1"/>
    <row r="465" ht="14.25" customHeight="1"/>
    <row r="466" ht="14.25" customHeight="1"/>
    <row r="467" ht="14.25" customHeight="1"/>
    <row r="468" ht="14.25" customHeight="1"/>
    <row r="469" ht="14.25" customHeight="1"/>
    <row r="470" ht="14.25" customHeight="1"/>
    <row r="471" ht="14.25" customHeight="1"/>
    <row r="472" ht="14.25" customHeight="1"/>
    <row r="473" ht="14.25" customHeight="1"/>
    <row r="474" ht="14.25" customHeight="1"/>
    <row r="475" ht="14.25" customHeight="1"/>
    <row r="476" ht="14.25" customHeight="1"/>
    <row r="477" ht="14.25" customHeight="1"/>
    <row r="478" ht="14.25" customHeight="1"/>
    <row r="479" ht="14.25" customHeight="1"/>
    <row r="480" ht="14.25" customHeight="1"/>
    <row r="481" ht="14.25" customHeight="1"/>
    <row r="482" ht="14.25" customHeight="1"/>
    <row r="483" ht="14.25" customHeight="1"/>
    <row r="484" ht="14.25" customHeight="1"/>
    <row r="485" ht="14.25" customHeight="1"/>
    <row r="486" ht="14.25" customHeight="1"/>
    <row r="487" ht="14.25" customHeight="1"/>
    <row r="488" ht="14.25" customHeight="1"/>
    <row r="489" ht="14.25" customHeight="1"/>
    <row r="490" ht="14.25" customHeight="1"/>
    <row r="491" ht="14.25" customHeight="1"/>
    <row r="492" ht="14.25" customHeight="1"/>
    <row r="493" ht="14.25" customHeight="1"/>
    <row r="494" ht="14.25" customHeight="1"/>
    <row r="495" ht="14.25" customHeight="1"/>
    <row r="496" ht="14.25" customHeight="1"/>
    <row r="497" ht="14.25" customHeight="1"/>
    <row r="498" ht="14.25" customHeight="1"/>
    <row r="499" ht="14.25" customHeight="1"/>
    <row r="500" ht="14.25" customHeight="1"/>
    <row r="501" ht="14.25" customHeight="1"/>
    <row r="502" ht="14.25" customHeight="1"/>
    <row r="503" ht="14.25" customHeight="1"/>
    <row r="504" ht="14.25" customHeight="1"/>
    <row r="505" ht="14.25" customHeight="1"/>
    <row r="506" ht="14.25" customHeight="1"/>
    <row r="507" ht="14.25" customHeight="1"/>
    <row r="508" ht="14.25" customHeight="1"/>
    <row r="509" ht="14.25" customHeight="1"/>
    <row r="510" ht="14.25" customHeight="1"/>
    <row r="511" ht="14.25" customHeight="1"/>
    <row r="512" ht="14.25" customHeight="1"/>
    <row r="513" ht="14.25" customHeight="1"/>
    <row r="514" ht="14.25" customHeight="1"/>
    <row r="515" ht="14.25" customHeight="1"/>
    <row r="516" ht="14.25" customHeight="1"/>
    <row r="517" ht="14.25" customHeight="1"/>
    <row r="518" ht="14.25" customHeight="1"/>
    <row r="519" ht="14.25" customHeight="1"/>
    <row r="520" ht="14.25" customHeight="1"/>
    <row r="521" ht="14.25" customHeight="1"/>
    <row r="522" ht="14.25" customHeight="1"/>
    <row r="523" ht="14.25" customHeight="1"/>
    <row r="524" ht="14.25" customHeight="1"/>
    <row r="525" ht="14.25" customHeight="1"/>
    <row r="526" ht="14.25" customHeight="1"/>
    <row r="527" ht="14.25" customHeight="1"/>
    <row r="528" ht="14.25" customHeight="1"/>
    <row r="529" ht="14.25" customHeight="1"/>
    <row r="530" ht="14.25" customHeight="1"/>
    <row r="531" ht="14.25" customHeight="1"/>
    <row r="532" ht="14.25" customHeight="1"/>
    <row r="533" ht="14.25" customHeight="1"/>
    <row r="534" ht="14.25" customHeight="1"/>
    <row r="535" ht="14.25" customHeight="1"/>
    <row r="536" ht="14.25" customHeight="1"/>
    <row r="537" ht="14.25" customHeight="1"/>
    <row r="538" ht="14.25" customHeight="1"/>
    <row r="539" ht="14.25" customHeight="1"/>
    <row r="540" ht="14.25" customHeight="1"/>
    <row r="541" ht="14.25" customHeight="1"/>
    <row r="542" ht="14.25" customHeight="1"/>
    <row r="543" ht="14.25" customHeight="1"/>
    <row r="544" ht="14.25" customHeight="1"/>
    <row r="545" ht="14.25" customHeight="1"/>
    <row r="546" ht="14.25" customHeight="1"/>
    <row r="547" ht="14.25" customHeight="1"/>
    <row r="548" ht="14.25" customHeight="1"/>
    <row r="549" ht="14.25" customHeight="1"/>
    <row r="550" ht="14.25" customHeight="1"/>
    <row r="551" ht="14.25" customHeight="1"/>
    <row r="552" ht="14.25" customHeight="1"/>
    <row r="553" ht="14.25" customHeight="1"/>
    <row r="554" ht="14.25" customHeight="1"/>
    <row r="555" ht="14.25" customHeight="1"/>
    <row r="556" ht="14.25" customHeight="1"/>
    <row r="557" ht="14.25" customHeight="1"/>
    <row r="558" ht="14.25" customHeight="1"/>
    <row r="559" ht="14.25" customHeight="1"/>
    <row r="560" ht="14.25" customHeight="1"/>
    <row r="561" ht="14.25" customHeight="1"/>
    <row r="562" ht="14.25" customHeight="1"/>
    <row r="563" ht="14.25" customHeight="1"/>
    <row r="564" ht="14.25" customHeight="1"/>
    <row r="565" ht="14.25" customHeight="1"/>
    <row r="566" ht="14.25" customHeight="1"/>
    <row r="567" ht="14.25" customHeight="1"/>
    <row r="568" ht="14.25" customHeight="1"/>
    <row r="569" ht="14.25" customHeight="1"/>
    <row r="570" ht="14.25" customHeight="1"/>
    <row r="571" ht="14.25" customHeight="1"/>
    <row r="572" ht="14.25" customHeight="1"/>
    <row r="573" ht="14.25" customHeight="1"/>
    <row r="574" ht="14.25" customHeight="1"/>
    <row r="575" ht="14.25" customHeight="1"/>
    <row r="576" ht="14.25" customHeight="1"/>
    <row r="577" ht="14.25" customHeight="1"/>
    <row r="578" ht="14.25" customHeight="1"/>
    <row r="579" ht="14.25" customHeight="1"/>
    <row r="580" ht="14.25" customHeight="1"/>
    <row r="581" ht="14.25" customHeight="1"/>
    <row r="582" ht="14.25" customHeight="1"/>
    <row r="583" ht="14.25" customHeight="1"/>
    <row r="584" ht="14.25" customHeight="1"/>
    <row r="585" ht="14.25" customHeight="1"/>
    <row r="586" ht="14.25" customHeight="1"/>
    <row r="587" ht="14.25" customHeight="1"/>
    <row r="588" ht="14.25" customHeight="1"/>
    <row r="589" ht="14.25" customHeight="1"/>
    <row r="590" ht="14.25" customHeight="1"/>
    <row r="591" ht="14.25" customHeight="1"/>
    <row r="592" ht="14.25" customHeight="1"/>
    <row r="593" ht="14.25" customHeight="1"/>
    <row r="594" ht="14.25" customHeight="1"/>
    <row r="595" ht="14.25" customHeight="1"/>
    <row r="596" ht="14.25" customHeight="1"/>
    <row r="597" ht="14.25" customHeight="1"/>
    <row r="598" ht="14.25" customHeight="1"/>
    <row r="599" ht="14.25" customHeight="1"/>
    <row r="600" ht="14.25" customHeight="1"/>
    <row r="601" ht="14.25" customHeight="1"/>
    <row r="602" ht="14.25" customHeight="1"/>
    <row r="603" ht="14.25" customHeight="1"/>
    <row r="604" ht="14.25" customHeight="1"/>
    <row r="605" ht="14.25" customHeight="1"/>
    <row r="606" ht="14.25" customHeight="1"/>
    <row r="607" ht="14.25" customHeight="1"/>
    <row r="608" ht="14.25" customHeight="1"/>
    <row r="609" ht="14.25" customHeight="1"/>
    <row r="610" ht="14.25" customHeight="1"/>
    <row r="611" ht="14.25" customHeight="1"/>
    <row r="612" ht="14.25" customHeight="1"/>
    <row r="613" ht="14.25" customHeight="1"/>
    <row r="614" ht="14.25" customHeight="1"/>
    <row r="615" ht="14.25" customHeight="1"/>
    <row r="616" ht="14.25" customHeight="1"/>
    <row r="617" ht="14.25" customHeight="1"/>
    <row r="618" ht="14.25" customHeight="1"/>
    <row r="619" ht="14.25" customHeight="1"/>
    <row r="620" ht="14.25" customHeight="1"/>
    <row r="621" ht="14.25" customHeight="1"/>
    <row r="622" ht="14.25" customHeight="1"/>
    <row r="623" ht="14.25" customHeight="1"/>
    <row r="624" ht="14.25" customHeight="1"/>
    <row r="625" ht="14.25" customHeight="1"/>
    <row r="626" ht="14.25" customHeight="1"/>
    <row r="627" ht="14.25" customHeight="1"/>
    <row r="628" ht="14.25" customHeight="1"/>
    <row r="629" ht="14.25" customHeight="1"/>
    <row r="630" ht="14.25" customHeight="1"/>
    <row r="631" ht="14.25" customHeight="1"/>
    <row r="632" ht="14.25" customHeight="1"/>
    <row r="633" ht="14.25" customHeight="1"/>
    <row r="634" ht="14.25" customHeight="1"/>
    <row r="635" ht="14.25" customHeight="1"/>
    <row r="636" ht="14.25" customHeight="1"/>
    <row r="637" ht="14.25" customHeight="1"/>
    <row r="638" ht="14.25" customHeight="1"/>
    <row r="639" ht="14.25" customHeight="1"/>
    <row r="640" ht="14.25" customHeight="1"/>
    <row r="641" ht="14.25" customHeight="1"/>
    <row r="642" ht="14.25" customHeight="1"/>
    <row r="643" ht="14.25" customHeight="1"/>
    <row r="644" ht="14.25" customHeight="1"/>
    <row r="645" ht="14.25" customHeight="1"/>
    <row r="646" ht="14.25" customHeight="1"/>
    <row r="647" ht="14.25" customHeight="1"/>
    <row r="648" ht="14.25" customHeight="1"/>
    <row r="649" ht="14.25" customHeight="1"/>
    <row r="650" ht="14.25" customHeight="1"/>
    <row r="651" ht="14.25" customHeight="1"/>
    <row r="652" ht="14.25" customHeight="1"/>
    <row r="653" ht="14.25" customHeight="1"/>
    <row r="654" ht="14.25" customHeight="1"/>
    <row r="655" ht="14.25" customHeight="1"/>
    <row r="656" ht="14.25" customHeight="1"/>
    <row r="657" ht="14.25" customHeight="1"/>
    <row r="658" ht="14.25" customHeight="1"/>
    <row r="659" ht="14.25" customHeight="1"/>
    <row r="660" ht="14.25" customHeight="1"/>
    <row r="661" ht="14.25" customHeight="1"/>
    <row r="662" ht="14.25" customHeight="1"/>
    <row r="663" ht="14.25" customHeight="1"/>
    <row r="664" ht="14.25" customHeight="1"/>
    <row r="665" ht="14.25" customHeight="1"/>
    <row r="666" ht="14.25" customHeight="1"/>
    <row r="667" ht="14.25" customHeight="1"/>
    <row r="668" ht="14.25" customHeight="1"/>
    <row r="669" ht="14.25" customHeight="1"/>
    <row r="670" ht="14.25" customHeight="1"/>
    <row r="671" ht="14.25" customHeight="1"/>
    <row r="672" ht="14.25" customHeight="1"/>
    <row r="673" ht="14.25" customHeight="1"/>
    <row r="674" ht="14.25" customHeight="1"/>
    <row r="675" ht="14.25" customHeight="1"/>
    <row r="676" ht="14.25" customHeight="1"/>
    <row r="677" ht="14.25" customHeight="1"/>
    <row r="678" ht="14.25" customHeight="1"/>
    <row r="679" ht="14.25" customHeight="1"/>
    <row r="680" ht="14.25" customHeight="1"/>
    <row r="681" ht="14.25" customHeight="1"/>
    <row r="682" ht="14.25" customHeight="1"/>
    <row r="683" ht="14.25" customHeight="1"/>
    <row r="684" ht="14.25" customHeight="1"/>
    <row r="685" ht="14.25" customHeight="1"/>
    <row r="686" ht="14.25" customHeight="1"/>
    <row r="687" ht="14.25" customHeight="1"/>
    <row r="688" ht="14.25" customHeight="1"/>
    <row r="689" ht="14.25" customHeight="1"/>
    <row r="690" ht="14.25" customHeight="1"/>
    <row r="691" ht="14.25" customHeight="1"/>
    <row r="692" ht="14.25" customHeight="1"/>
    <row r="693" ht="14.25" customHeight="1"/>
    <row r="694" ht="14.25" customHeight="1"/>
    <row r="695" ht="14.25" customHeight="1"/>
    <row r="696" ht="14.25" customHeight="1"/>
    <row r="697" ht="14.25" customHeight="1"/>
    <row r="698" ht="14.25" customHeight="1"/>
    <row r="699" ht="14.25" customHeight="1"/>
    <row r="700" ht="14.25" customHeight="1"/>
    <row r="701" ht="14.25" customHeight="1"/>
    <row r="702" ht="14.25" customHeight="1"/>
    <row r="703" ht="14.25" customHeight="1"/>
    <row r="704" ht="14.25" customHeight="1"/>
    <row r="705" ht="14.25" customHeight="1"/>
    <row r="706" ht="14.25" customHeight="1"/>
    <row r="707" ht="14.25" customHeight="1"/>
    <row r="708" ht="14.25" customHeight="1"/>
    <row r="709" ht="14.25" customHeight="1"/>
    <row r="710" ht="14.25" customHeight="1"/>
    <row r="711" ht="14.25" customHeight="1"/>
    <row r="712" ht="14.25" customHeight="1"/>
    <row r="713" ht="14.25" customHeight="1"/>
    <row r="714" ht="14.25" customHeight="1"/>
    <row r="715" ht="14.25" customHeight="1"/>
    <row r="716" ht="14.25" customHeight="1"/>
    <row r="717" ht="14.25" customHeight="1"/>
    <row r="718" ht="14.25" customHeight="1"/>
    <row r="719" ht="14.25" customHeight="1"/>
    <row r="720" ht="14.25" customHeight="1"/>
    <row r="721" ht="14.25" customHeight="1"/>
    <row r="722" ht="14.25" customHeight="1"/>
    <row r="723" ht="14.25" customHeight="1"/>
    <row r="724" ht="14.25" customHeight="1"/>
    <row r="725" ht="14.25" customHeight="1"/>
    <row r="726" ht="14.25" customHeight="1"/>
    <row r="727" ht="14.25" customHeight="1"/>
    <row r="728" ht="14.25" customHeight="1"/>
    <row r="729" ht="14.25" customHeight="1"/>
    <row r="730" ht="14.25" customHeight="1"/>
    <row r="731" ht="14.25" customHeight="1"/>
    <row r="732" ht="14.25" customHeight="1"/>
    <row r="733" ht="14.25" customHeight="1"/>
    <row r="734" ht="14.25" customHeight="1"/>
    <row r="735" ht="14.25" customHeight="1"/>
    <row r="736" ht="14.25" customHeight="1"/>
    <row r="737" ht="14.25" customHeight="1"/>
    <row r="738" ht="14.25" customHeight="1"/>
    <row r="739" ht="14.25" customHeight="1"/>
    <row r="740" ht="14.25" customHeight="1"/>
    <row r="741" ht="14.25" customHeight="1"/>
    <row r="742" ht="14.25" customHeight="1"/>
    <row r="743" ht="14.25" customHeight="1"/>
    <row r="744" ht="14.25" customHeight="1"/>
    <row r="745" ht="14.25" customHeight="1"/>
    <row r="746" ht="14.25" customHeight="1"/>
    <row r="747" ht="14.25" customHeight="1"/>
    <row r="748" ht="14.25" customHeight="1"/>
    <row r="749" ht="14.25" customHeight="1"/>
    <row r="750" ht="14.25" customHeight="1"/>
    <row r="751" ht="14.25" customHeight="1"/>
    <row r="752" ht="14.25" customHeight="1"/>
    <row r="753" ht="14.25" customHeight="1"/>
    <row r="754" ht="14.25" customHeight="1"/>
    <row r="755" ht="14.25" customHeight="1"/>
    <row r="756" ht="14.25" customHeight="1"/>
    <row r="757" ht="14.25" customHeight="1"/>
    <row r="758" ht="14.25" customHeight="1"/>
    <row r="759" ht="14.25" customHeight="1"/>
    <row r="760" ht="14.25" customHeight="1"/>
    <row r="761" ht="14.25" customHeight="1"/>
    <row r="762" ht="14.25" customHeight="1"/>
    <row r="763" ht="14.25" customHeight="1"/>
    <row r="764" ht="14.25" customHeight="1"/>
    <row r="765" ht="14.25" customHeight="1"/>
    <row r="766" ht="14.25" customHeight="1"/>
    <row r="767" ht="14.25" customHeight="1"/>
    <row r="768" ht="14.25" customHeight="1"/>
    <row r="769" ht="14.25" customHeight="1"/>
    <row r="770" ht="14.25" customHeight="1"/>
    <row r="771" ht="14.25" customHeight="1"/>
    <row r="772" ht="14.25" customHeight="1"/>
    <row r="773" ht="14.25" customHeight="1"/>
    <row r="774" ht="14.25" customHeight="1"/>
    <row r="775" ht="14.25" customHeight="1"/>
    <row r="776" ht="14.25" customHeight="1"/>
    <row r="777" ht="14.25" customHeight="1"/>
    <row r="778" ht="14.25" customHeight="1"/>
    <row r="779" ht="14.25" customHeight="1"/>
    <row r="780" ht="14.25" customHeight="1"/>
    <row r="781" ht="14.25" customHeight="1"/>
    <row r="782" ht="14.25" customHeight="1"/>
    <row r="783" ht="14.25" customHeight="1"/>
    <row r="784" ht="14.25" customHeight="1"/>
    <row r="785" ht="14.25" customHeight="1"/>
    <row r="786" ht="14.25" customHeight="1"/>
    <row r="787" ht="14.25" customHeight="1"/>
    <row r="788" ht="14.25" customHeight="1"/>
    <row r="789" ht="14.25" customHeight="1"/>
    <row r="790" ht="14.25" customHeight="1"/>
    <row r="791" ht="14.25" customHeight="1"/>
    <row r="792" ht="14.25" customHeight="1"/>
    <row r="793" ht="14.25" customHeight="1"/>
    <row r="794" ht="14.25" customHeight="1"/>
    <row r="795" ht="14.25" customHeight="1"/>
    <row r="796" ht="14.25" customHeight="1"/>
    <row r="797" ht="14.25" customHeight="1"/>
    <row r="798" ht="14.25" customHeight="1"/>
    <row r="799" ht="14.25" customHeight="1"/>
    <row r="800" ht="14.25" customHeight="1"/>
    <row r="801" ht="14.25" customHeight="1"/>
    <row r="802" ht="14.25" customHeight="1"/>
    <row r="803" ht="14.25" customHeight="1"/>
    <row r="804" ht="14.25" customHeight="1"/>
    <row r="805" ht="14.25" customHeight="1"/>
    <row r="806" ht="14.25" customHeight="1"/>
    <row r="807" ht="14.25" customHeight="1"/>
    <row r="808" ht="14.25" customHeight="1"/>
    <row r="809" ht="14.25" customHeight="1"/>
    <row r="810" ht="14.25" customHeight="1"/>
    <row r="811" ht="14.25" customHeight="1"/>
    <row r="812" ht="14.25" customHeight="1"/>
    <row r="813" ht="14.25" customHeight="1"/>
    <row r="814" ht="14.25" customHeight="1"/>
    <row r="815" ht="14.25" customHeight="1"/>
    <row r="816" ht="14.25" customHeight="1"/>
    <row r="817" ht="14.25" customHeight="1"/>
    <row r="818" ht="14.25" customHeight="1"/>
    <row r="819" ht="14.25" customHeight="1"/>
    <row r="820" ht="14.25" customHeight="1"/>
    <row r="821" ht="14.25" customHeight="1"/>
    <row r="822" ht="14.25" customHeight="1"/>
    <row r="823" ht="14.25" customHeight="1"/>
    <row r="824" ht="14.25" customHeight="1"/>
    <row r="825" ht="14.25" customHeight="1"/>
    <row r="826" ht="14.25" customHeight="1"/>
    <row r="827" ht="14.25" customHeight="1"/>
    <row r="828" ht="14.25" customHeight="1"/>
    <row r="829" ht="14.25" customHeight="1"/>
    <row r="830" ht="14.25" customHeight="1"/>
    <row r="831" ht="14.25" customHeight="1"/>
    <row r="832" ht="14.25" customHeight="1"/>
    <row r="833" ht="14.25" customHeight="1"/>
    <row r="834" ht="14.25" customHeight="1"/>
    <row r="835" ht="14.25" customHeight="1"/>
    <row r="836" ht="14.25" customHeight="1"/>
    <row r="837" ht="14.25" customHeight="1"/>
    <row r="838" ht="14.25" customHeight="1"/>
    <row r="839" ht="14.25" customHeight="1"/>
    <row r="840" ht="14.25" customHeight="1"/>
    <row r="841" ht="14.25" customHeight="1"/>
    <row r="842" ht="14.25" customHeight="1"/>
    <row r="843" ht="14.25" customHeight="1"/>
    <row r="844" ht="14.25" customHeight="1"/>
    <row r="845" ht="14.25" customHeight="1"/>
    <row r="846" ht="14.25" customHeight="1"/>
    <row r="847" ht="14.25" customHeight="1"/>
    <row r="848" ht="14.25" customHeight="1"/>
    <row r="849" ht="14.25" customHeight="1"/>
    <row r="850" ht="14.25" customHeight="1"/>
    <row r="851" ht="14.25" customHeight="1"/>
    <row r="852" ht="14.25" customHeight="1"/>
    <row r="853" ht="14.25" customHeight="1"/>
    <row r="854" ht="14.25" customHeight="1"/>
    <row r="855" ht="14.25" customHeight="1"/>
    <row r="856" ht="14.25" customHeight="1"/>
    <row r="857" ht="14.25" customHeight="1"/>
    <row r="858" ht="14.25" customHeight="1"/>
    <row r="859" ht="14.25" customHeight="1"/>
    <row r="860" ht="14.25" customHeight="1"/>
    <row r="861" ht="14.25" customHeight="1"/>
    <row r="862" ht="14.25" customHeight="1"/>
    <row r="863" ht="14.25" customHeight="1"/>
    <row r="864" ht="14.25" customHeight="1"/>
    <row r="865" ht="14.25" customHeight="1"/>
    <row r="866" ht="14.25" customHeight="1"/>
    <row r="867" ht="14.25" customHeight="1"/>
    <row r="868" ht="14.25" customHeight="1"/>
    <row r="869" ht="14.25" customHeight="1"/>
    <row r="870" ht="14.25" customHeight="1"/>
    <row r="871" ht="14.25" customHeight="1"/>
    <row r="872" ht="14.25" customHeight="1"/>
    <row r="873" ht="14.25" customHeight="1"/>
    <row r="874" ht="14.25" customHeight="1"/>
    <row r="875" ht="14.25" customHeight="1"/>
    <row r="876" ht="14.25" customHeight="1"/>
    <row r="877" ht="14.25" customHeight="1"/>
    <row r="878" ht="14.25" customHeight="1"/>
    <row r="879" ht="14.25" customHeight="1"/>
    <row r="880" ht="14.25" customHeight="1"/>
    <row r="881" ht="14.25" customHeight="1"/>
    <row r="882" ht="14.25" customHeight="1"/>
    <row r="883" ht="14.25" customHeight="1"/>
    <row r="884" ht="14.25" customHeight="1"/>
    <row r="885" ht="14.25" customHeight="1"/>
    <row r="886" ht="14.25" customHeight="1"/>
    <row r="887" ht="14.25" customHeight="1"/>
    <row r="888" ht="14.25" customHeight="1"/>
    <row r="889" ht="14.25" customHeight="1"/>
    <row r="890" ht="14.25" customHeight="1"/>
    <row r="891" ht="14.25" customHeight="1"/>
    <row r="892" ht="14.25" customHeight="1"/>
    <row r="893" ht="14.25" customHeight="1"/>
    <row r="894" ht="14.25" customHeight="1"/>
    <row r="895" ht="14.25" customHeight="1"/>
    <row r="896" ht="14.25" customHeight="1"/>
    <row r="897" ht="14.25" customHeight="1"/>
    <row r="898" ht="14.25" customHeight="1"/>
    <row r="899" ht="14.25" customHeight="1"/>
    <row r="900" ht="14.25" customHeight="1"/>
    <row r="901" ht="14.25" customHeight="1"/>
    <row r="902" ht="14.25" customHeight="1"/>
    <row r="903" ht="14.25" customHeight="1"/>
    <row r="904" ht="14.25" customHeight="1"/>
    <row r="905" ht="14.25" customHeight="1"/>
    <row r="906" ht="14.25" customHeight="1"/>
    <row r="907" ht="14.25" customHeight="1"/>
    <row r="908" ht="14.25" customHeight="1"/>
    <row r="909" ht="14.25" customHeight="1"/>
    <row r="910" ht="14.25" customHeight="1"/>
    <row r="911" ht="14.25" customHeight="1"/>
    <row r="912" ht="14.25" customHeight="1"/>
    <row r="913" ht="14.25" customHeight="1"/>
    <row r="914" ht="14.25" customHeight="1"/>
    <row r="915" ht="14.25" customHeight="1"/>
    <row r="916" ht="14.25" customHeight="1"/>
    <row r="917" ht="14.25" customHeight="1"/>
    <row r="918" ht="14.25" customHeight="1"/>
    <row r="919" ht="14.25" customHeight="1"/>
    <row r="920" ht="14.25" customHeight="1"/>
    <row r="921" ht="14.25" customHeight="1"/>
    <row r="922" ht="14.25" customHeight="1"/>
    <row r="923" ht="14.25" customHeight="1"/>
    <row r="924" ht="14.25" customHeight="1"/>
    <row r="925" ht="14.25" customHeight="1"/>
    <row r="926" ht="14.25" customHeight="1"/>
    <row r="927" ht="14.25" customHeight="1"/>
    <row r="928" ht="14.25" customHeight="1"/>
    <row r="929" ht="14.25" customHeight="1"/>
    <row r="930" ht="14.25" customHeight="1"/>
    <row r="931" ht="14.25" customHeight="1"/>
    <row r="932" ht="14.25" customHeight="1"/>
    <row r="933" ht="14.25" customHeight="1"/>
    <row r="934" ht="14.25" customHeight="1"/>
    <row r="935" ht="14.25" customHeight="1"/>
    <row r="936" ht="14.25" customHeight="1"/>
    <row r="937" ht="14.25" customHeight="1"/>
    <row r="938" ht="14.25" customHeight="1"/>
    <row r="939" ht="14.25" customHeight="1"/>
    <row r="940" ht="14.25" customHeight="1"/>
    <row r="941" ht="14.25" customHeight="1"/>
    <row r="942" ht="14.25" customHeight="1"/>
    <row r="943" ht="14.25" customHeight="1"/>
    <row r="944" ht="14.25" customHeight="1"/>
    <row r="945" ht="14.25" customHeight="1"/>
    <row r="946" ht="14.25" customHeight="1"/>
    <row r="947" ht="14.25" customHeight="1"/>
    <row r="948" ht="14.25" customHeight="1"/>
    <row r="949" ht="14.25" customHeight="1"/>
    <row r="950" ht="14.25" customHeight="1"/>
    <row r="951" ht="14.25" customHeight="1"/>
    <row r="952" ht="14.25" customHeight="1"/>
    <row r="953" ht="14.25" customHeight="1"/>
    <row r="954" ht="14.25" customHeight="1"/>
    <row r="955" ht="14.25" customHeight="1"/>
    <row r="956" ht="14.25" customHeight="1"/>
    <row r="957" ht="14.25" customHeight="1"/>
    <row r="958" ht="14.25" customHeight="1"/>
    <row r="959" ht="14.25" customHeight="1"/>
    <row r="960" ht="14.25" customHeight="1"/>
    <row r="961" ht="14.25" customHeight="1"/>
    <row r="962" ht="14.25" customHeight="1"/>
    <row r="963" ht="14.25" customHeight="1"/>
    <row r="964" ht="14.25" customHeight="1"/>
    <row r="965" ht="14.25" customHeight="1"/>
    <row r="966" ht="14.25" customHeight="1"/>
    <row r="967" ht="14.25" customHeight="1"/>
    <row r="968" ht="14.25" customHeight="1"/>
    <row r="969" ht="14.25" customHeight="1"/>
    <row r="970" ht="14.25" customHeight="1"/>
    <row r="971" ht="14.25" customHeight="1"/>
    <row r="972" ht="14.25" customHeight="1"/>
    <row r="973" ht="14.25" customHeight="1"/>
    <row r="974" ht="14.25" customHeight="1"/>
    <row r="975" ht="14.25" customHeight="1"/>
    <row r="976" ht="14.25" customHeight="1"/>
    <row r="977" ht="14.25" customHeight="1"/>
    <row r="978" ht="14.25" customHeight="1"/>
    <row r="979" ht="14.25" customHeight="1"/>
    <row r="980" ht="14.25" customHeight="1"/>
    <row r="981" ht="14.25" customHeight="1"/>
    <row r="982" ht="14.25" customHeight="1"/>
    <row r="983" ht="14.25" customHeight="1"/>
    <row r="984" ht="14.25" customHeight="1"/>
    <row r="985" ht="14.25" customHeight="1"/>
    <row r="986" ht="14.25" customHeight="1"/>
    <row r="987" ht="14.25" customHeight="1"/>
    <row r="988" ht="14.25" customHeight="1"/>
    <row r="989" ht="14.25" customHeight="1"/>
    <row r="990" ht="14.25" customHeight="1"/>
    <row r="991" ht="14.25" customHeight="1"/>
    <row r="992" ht="14.25" customHeight="1"/>
    <row r="993" ht="14.25" customHeight="1"/>
    <row r="994" ht="14.25" customHeight="1"/>
    <row r="995" ht="14.25" customHeight="1"/>
    <row r="996" ht="14.25" customHeight="1"/>
    <row r="997" ht="14.25" customHeight="1"/>
    <row r="998" ht="14.25" customHeight="1"/>
    <row r="999" ht="14.25" customHeight="1"/>
    <row r="1000" ht="14.25" customHeight="1"/>
    <row r="1001" ht="14.25" customHeight="1"/>
    <row r="1002" ht="14.25" customHeight="1"/>
    <row r="1003" ht="14.25" customHeight="1"/>
    <row r="1004" ht="14.25" customHeight="1"/>
    <row r="1005" ht="14.25" customHeight="1"/>
    <row r="1006" ht="14.25" customHeight="1"/>
    <row r="1007" ht="14.25" customHeight="1"/>
    <row r="1008" ht="14.25" customHeight="1"/>
    <row r="1009" ht="14.25" customHeight="1"/>
    <row r="1010" ht="14.25" customHeight="1"/>
    <row r="1011" ht="14.25" customHeight="1"/>
    <row r="1012" ht="14.25" customHeight="1"/>
    <row r="1013" ht="14.25" customHeight="1"/>
    <row r="1014" ht="14.25" customHeight="1"/>
    <row r="1015" ht="14.25" customHeight="1"/>
    <row r="1016" ht="14.25" customHeight="1"/>
    <row r="1017" ht="14.25" customHeight="1"/>
    <row r="1018" ht="14.25" customHeight="1"/>
    <row r="1019" ht="14.25" customHeight="1"/>
    <row r="1020" ht="14.25" customHeight="1"/>
    <row r="1021" ht="14.25" customHeight="1"/>
    <row r="1022" ht="14.25" customHeight="1"/>
    <row r="1023" ht="14.25" customHeight="1"/>
    <row r="1024" ht="14.25" customHeight="1"/>
    <row r="1025" ht="14.25" customHeight="1"/>
    <row r="1026" ht="14.25" customHeight="1"/>
    <row r="1027" ht="14.25" customHeight="1"/>
    <row r="1028" ht="14.25" customHeight="1"/>
    <row r="1029" ht="14.25" customHeight="1"/>
    <row r="1030" ht="14.25" customHeight="1"/>
    <row r="1031" ht="14.25" customHeight="1"/>
    <row r="1032" ht="14.25" customHeight="1"/>
    <row r="1033" ht="14.25" customHeight="1"/>
    <row r="1034" ht="14.25" customHeight="1"/>
    <row r="1035" ht="14.25" customHeight="1"/>
    <row r="1036" ht="14.25" customHeight="1"/>
    <row r="1037" ht="14.25" customHeight="1"/>
    <row r="1038" ht="14.25" customHeight="1"/>
    <row r="1039" ht="14.25" customHeight="1"/>
    <row r="1040" ht="14.25" customHeight="1"/>
    <row r="1041" ht="14.25" customHeight="1"/>
    <row r="1042" ht="14.25" customHeight="1"/>
    <row r="1043" ht="14.25" customHeight="1"/>
    <row r="1044" ht="14.25" customHeight="1"/>
    <row r="1045" ht="14.25" customHeight="1"/>
    <row r="1046" ht="14.25" customHeight="1"/>
    <row r="1047" ht="14.25" customHeight="1"/>
    <row r="1048" ht="14.25" customHeight="1"/>
    <row r="1049" ht="14.25" customHeight="1"/>
    <row r="1050" ht="14.25" customHeight="1"/>
    <row r="1051" ht="14.25" customHeight="1"/>
    <row r="1052" ht="14.25" customHeight="1"/>
    <row r="1053" ht="14.25" customHeight="1"/>
    <row r="1054" ht="14.25" customHeight="1"/>
    <row r="1055" ht="14.25" customHeight="1"/>
    <row r="1056" ht="14.25" customHeight="1"/>
    <row r="1057" ht="14.25" customHeight="1"/>
    <row r="1058" ht="14.25" customHeight="1"/>
    <row r="1059" ht="14.25" customHeight="1"/>
    <row r="1060" ht="14.25" customHeight="1"/>
    <row r="1061" ht="14.25" customHeight="1"/>
    <row r="1062" ht="14.25" customHeight="1"/>
    <row r="1063" ht="14.25" customHeight="1"/>
    <row r="1064" ht="14.25" customHeight="1"/>
    <row r="1065" ht="14.25" customHeight="1"/>
    <row r="1066" ht="14.25" customHeight="1"/>
    <row r="1067" ht="14.25" customHeight="1"/>
    <row r="1068" ht="14.25" customHeight="1"/>
    <row r="1069" ht="14.25" customHeight="1"/>
    <row r="1070" ht="14.25" customHeight="1"/>
    <row r="1071" ht="14.25" customHeight="1"/>
    <row r="1072" ht="14.25" customHeight="1"/>
    <row r="1073" ht="14.25" customHeight="1"/>
    <row r="1074" ht="14.25" customHeight="1"/>
    <row r="1075" ht="14.25" customHeight="1"/>
    <row r="1076" ht="14.25" customHeight="1"/>
    <row r="1077" ht="14.25" customHeight="1"/>
  </sheetData>
  <mergeCells count="14">
    <mergeCell ref="A2:H2"/>
    <mergeCell ref="A3:H3"/>
    <mergeCell ref="H5:K5"/>
    <mergeCell ref="H14:M14"/>
    <mergeCell ref="O14:R14"/>
    <mergeCell ref="D60:E60"/>
    <mergeCell ref="D61:E61"/>
    <mergeCell ref="O44:R44"/>
    <mergeCell ref="R15:R16"/>
    <mergeCell ref="O15:Q15"/>
    <mergeCell ref="H15:H16"/>
    <mergeCell ref="I15:J15"/>
    <mergeCell ref="K15:L15"/>
    <mergeCell ref="M15:M16"/>
  </mergeCells>
  <hyperlinks>
    <hyperlink ref="D61" r:id="rId1"/>
    <hyperlink ref="D60" r:id="rId2"/>
    <hyperlink ref="D60:E60" r:id="rId3" display="Reporte de afectaciones a vías departamentales y vecinales"/>
    <hyperlink ref="D61:E61" r:id="rId4" display="Apoyo en atención de emergencias de Provias Descentralizado"/>
  </hyperlinks>
  <pageMargins left="0.7" right="0.7" top="0.75" bottom="0.75" header="0.3" footer="0.3"/>
  <pageSetup scale="65" orientation="portrait" horizontalDpi="4294967295" verticalDpi="4294967295" r:id="rId5"/>
  <drawing r:id="rId6"/>
  <tableParts count="1">
    <tablePart r:id="rId7"/>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6"/>
  <sheetViews>
    <sheetView workbookViewId="0">
      <selection activeCell="C10" sqref="C10"/>
    </sheetView>
  </sheetViews>
  <sheetFormatPr baseColWidth="10" defaultRowHeight="14.25"/>
  <cols>
    <col min="2" max="2" width="12.125" customWidth="1"/>
    <col min="3" max="3" width="21.5" customWidth="1"/>
    <col min="5" max="5" width="14.75" customWidth="1"/>
    <col min="7" max="7" width="11.625" customWidth="1"/>
    <col min="8" max="8" width="36" customWidth="1"/>
    <col min="10" max="10" width="34.625" customWidth="1"/>
    <col min="11" max="11" width="19.625" customWidth="1"/>
    <col min="13" max="13" width="12.75" customWidth="1"/>
  </cols>
  <sheetData>
    <row r="1" spans="1:13">
      <c r="A1" t="s">
        <v>2</v>
      </c>
      <c r="B1" t="s">
        <v>3</v>
      </c>
      <c r="C1" t="s">
        <v>18</v>
      </c>
      <c r="D1" t="s">
        <v>4</v>
      </c>
      <c r="E1" t="s">
        <v>5</v>
      </c>
      <c r="F1" t="s">
        <v>7</v>
      </c>
      <c r="G1" t="s">
        <v>568</v>
      </c>
      <c r="H1" t="s">
        <v>25</v>
      </c>
      <c r="I1" t="s">
        <v>17</v>
      </c>
      <c r="J1" t="s">
        <v>238</v>
      </c>
      <c r="K1" t="s">
        <v>9</v>
      </c>
      <c r="L1" t="s">
        <v>10</v>
      </c>
      <c r="M1" t="s">
        <v>11</v>
      </c>
    </row>
    <row r="2" spans="1:13" ht="156.75">
      <c r="A2">
        <v>181</v>
      </c>
      <c r="B2" t="s">
        <v>810</v>
      </c>
      <c r="C2" s="21">
        <v>45011</v>
      </c>
      <c r="D2" s="22" t="s">
        <v>980</v>
      </c>
      <c r="E2" s="22" t="s">
        <v>981</v>
      </c>
      <c r="F2" t="s">
        <v>35</v>
      </c>
      <c r="G2">
        <v>0</v>
      </c>
      <c r="H2" s="22" t="s">
        <v>982</v>
      </c>
      <c r="I2" s="22" t="s">
        <v>814</v>
      </c>
      <c r="J2" s="22" t="s">
        <v>983</v>
      </c>
      <c r="K2" t="s">
        <v>140</v>
      </c>
      <c r="L2" t="s">
        <v>812</v>
      </c>
      <c r="M2" t="s">
        <v>813</v>
      </c>
    </row>
    <row r="3" spans="1:13" ht="256.5">
      <c r="A3">
        <v>180</v>
      </c>
      <c r="B3" t="s">
        <v>666</v>
      </c>
      <c r="C3" s="21">
        <v>45005</v>
      </c>
      <c r="D3" s="22" t="s">
        <v>984</v>
      </c>
      <c r="E3" s="22" t="s">
        <v>985</v>
      </c>
      <c r="F3" t="s">
        <v>35</v>
      </c>
      <c r="G3">
        <v>100</v>
      </c>
      <c r="H3" s="22" t="s">
        <v>986</v>
      </c>
      <c r="I3" s="22" t="s">
        <v>668</v>
      </c>
      <c r="J3" s="22" t="s">
        <v>987</v>
      </c>
      <c r="K3" t="s">
        <v>140</v>
      </c>
      <c r="L3" t="s">
        <v>669</v>
      </c>
      <c r="M3" t="s">
        <v>979</v>
      </c>
    </row>
    <row r="4" spans="1:13" ht="114">
      <c r="A4">
        <v>179</v>
      </c>
      <c r="B4" t="s">
        <v>489</v>
      </c>
      <c r="C4" s="21">
        <v>45001</v>
      </c>
      <c r="D4" s="22" t="s">
        <v>988</v>
      </c>
      <c r="E4" s="22" t="s">
        <v>989</v>
      </c>
      <c r="F4" t="s">
        <v>35</v>
      </c>
      <c r="G4">
        <v>200</v>
      </c>
      <c r="H4" s="22" t="s">
        <v>990</v>
      </c>
      <c r="I4" s="22" t="s">
        <v>758</v>
      </c>
      <c r="J4" s="22" t="s">
        <v>991</v>
      </c>
      <c r="K4" t="s">
        <v>140</v>
      </c>
      <c r="L4" t="s">
        <v>499</v>
      </c>
      <c r="M4" t="s">
        <v>500</v>
      </c>
    </row>
    <row r="5" spans="1:13" ht="156.75">
      <c r="A5">
        <v>178</v>
      </c>
      <c r="B5" t="s">
        <v>518</v>
      </c>
      <c r="C5" s="21">
        <v>45001</v>
      </c>
      <c r="D5" s="22" t="s">
        <v>992</v>
      </c>
      <c r="E5" s="22" t="s">
        <v>993</v>
      </c>
      <c r="F5" t="s">
        <v>35</v>
      </c>
      <c r="G5">
        <v>0</v>
      </c>
      <c r="H5" s="22" t="s">
        <v>994</v>
      </c>
      <c r="I5" s="22" t="s">
        <v>634</v>
      </c>
      <c r="J5" s="22" t="s">
        <v>987</v>
      </c>
      <c r="K5" t="s">
        <v>140</v>
      </c>
      <c r="L5" t="s">
        <v>508</v>
      </c>
      <c r="M5" t="s">
        <v>521</v>
      </c>
    </row>
    <row r="6" spans="1:13" ht="199.5">
      <c r="A6">
        <v>177</v>
      </c>
      <c r="B6" t="s">
        <v>517</v>
      </c>
      <c r="C6" s="21">
        <v>45001</v>
      </c>
      <c r="D6" s="22" t="s">
        <v>992</v>
      </c>
      <c r="E6" s="22" t="s">
        <v>995</v>
      </c>
      <c r="F6" t="s">
        <v>35</v>
      </c>
      <c r="G6">
        <v>1000</v>
      </c>
      <c r="H6" s="22" t="s">
        <v>996</v>
      </c>
      <c r="I6" s="22" t="s">
        <v>512</v>
      </c>
      <c r="J6" s="22" t="s">
        <v>987</v>
      </c>
      <c r="L6" t="s">
        <v>519</v>
      </c>
      <c r="M6" t="s">
        <v>520</v>
      </c>
    </row>
    <row r="7" spans="1:13" ht="199.5">
      <c r="A7">
        <v>176</v>
      </c>
      <c r="B7" t="s">
        <v>515</v>
      </c>
      <c r="C7" s="21">
        <v>45001</v>
      </c>
      <c r="D7" s="22" t="s">
        <v>992</v>
      </c>
      <c r="E7" s="22" t="s">
        <v>997</v>
      </c>
      <c r="F7" t="s">
        <v>35</v>
      </c>
      <c r="G7">
        <v>500</v>
      </c>
      <c r="H7" s="22" t="s">
        <v>996</v>
      </c>
      <c r="I7" s="22" t="s">
        <v>512</v>
      </c>
      <c r="J7" s="22" t="s">
        <v>987</v>
      </c>
      <c r="K7" t="s">
        <v>140</v>
      </c>
      <c r="L7" t="s">
        <v>508</v>
      </c>
      <c r="M7" t="s">
        <v>514</v>
      </c>
    </row>
    <row r="8" spans="1:13" ht="199.5">
      <c r="A8">
        <v>175</v>
      </c>
      <c r="B8" t="s">
        <v>510</v>
      </c>
      <c r="C8" s="21">
        <v>45001</v>
      </c>
      <c r="D8" s="22" t="s">
        <v>992</v>
      </c>
      <c r="E8" s="22" t="s">
        <v>998</v>
      </c>
      <c r="F8" t="s">
        <v>35</v>
      </c>
      <c r="G8">
        <v>500</v>
      </c>
      <c r="H8" s="22" t="s">
        <v>996</v>
      </c>
      <c r="I8" s="22" t="s">
        <v>512</v>
      </c>
      <c r="J8" s="22" t="s">
        <v>987</v>
      </c>
      <c r="L8" t="s">
        <v>513</v>
      </c>
      <c r="M8" t="s">
        <v>514</v>
      </c>
    </row>
    <row r="9" spans="1:13" ht="199.5">
      <c r="A9">
        <v>174</v>
      </c>
      <c r="B9" t="s">
        <v>507</v>
      </c>
      <c r="C9" s="21">
        <v>45001</v>
      </c>
      <c r="D9" s="22" t="s">
        <v>992</v>
      </c>
      <c r="E9" s="22" t="s">
        <v>999</v>
      </c>
      <c r="F9" t="s">
        <v>35</v>
      </c>
      <c r="G9">
        <v>1000</v>
      </c>
      <c r="H9" s="22" t="s">
        <v>996</v>
      </c>
      <c r="I9" s="22" t="s">
        <v>512</v>
      </c>
      <c r="J9" s="22" t="s">
        <v>987</v>
      </c>
      <c r="L9" t="s">
        <v>508</v>
      </c>
      <c r="M9" t="s">
        <v>509</v>
      </c>
    </row>
    <row r="10" spans="1:13" ht="128.25">
      <c r="A10">
        <v>173</v>
      </c>
      <c r="B10" t="s">
        <v>427</v>
      </c>
      <c r="C10" s="21">
        <v>44999</v>
      </c>
      <c r="D10" s="22" t="s">
        <v>1000</v>
      </c>
      <c r="E10" s="22" t="s">
        <v>1001</v>
      </c>
      <c r="F10" t="s">
        <v>35</v>
      </c>
      <c r="G10">
        <v>850</v>
      </c>
      <c r="H10" s="22" t="s">
        <v>1002</v>
      </c>
      <c r="I10" s="22" t="s">
        <v>636</v>
      </c>
      <c r="J10" s="22" t="s">
        <v>1003</v>
      </c>
      <c r="K10" t="s">
        <v>140</v>
      </c>
      <c r="L10" t="s">
        <v>429</v>
      </c>
      <c r="M10" t="s">
        <v>430</v>
      </c>
    </row>
    <row r="11" spans="1:13" ht="128.25">
      <c r="A11">
        <v>165</v>
      </c>
      <c r="B11" t="s">
        <v>695</v>
      </c>
      <c r="C11" s="21">
        <v>44930</v>
      </c>
      <c r="D11" s="22" t="s">
        <v>1004</v>
      </c>
      <c r="E11" s="22" t="s">
        <v>1005</v>
      </c>
      <c r="F11" t="s">
        <v>35</v>
      </c>
      <c r="H11" s="22" t="s">
        <v>1006</v>
      </c>
      <c r="J11" s="22" t="s">
        <v>1007</v>
      </c>
      <c r="L11" t="s">
        <v>693</v>
      </c>
      <c r="M11" t="s">
        <v>694</v>
      </c>
    </row>
    <row r="12" spans="1:13" ht="128.25">
      <c r="A12">
        <v>171</v>
      </c>
      <c r="B12" t="s">
        <v>359</v>
      </c>
      <c r="C12" s="21">
        <v>44996</v>
      </c>
      <c r="D12" s="22" t="s">
        <v>1008</v>
      </c>
      <c r="E12" s="22" t="s">
        <v>1009</v>
      </c>
      <c r="F12" t="s">
        <v>35</v>
      </c>
      <c r="H12" s="22" t="s">
        <v>1010</v>
      </c>
      <c r="I12" s="22" t="s">
        <v>357</v>
      </c>
      <c r="J12" s="22" t="s">
        <v>1011</v>
      </c>
      <c r="L12" t="s">
        <v>361</v>
      </c>
      <c r="M12" t="s">
        <v>362</v>
      </c>
    </row>
    <row r="13" spans="1:13" ht="199.5">
      <c r="A13">
        <v>169</v>
      </c>
      <c r="B13" t="s">
        <v>313</v>
      </c>
      <c r="C13" s="21">
        <v>44992</v>
      </c>
      <c r="D13" s="22" t="s">
        <v>1012</v>
      </c>
      <c r="E13" s="22" t="s">
        <v>1013</v>
      </c>
      <c r="F13" t="s">
        <v>35</v>
      </c>
      <c r="G13">
        <v>0</v>
      </c>
      <c r="H13" s="22" t="s">
        <v>1014</v>
      </c>
      <c r="I13" t="s">
        <v>34</v>
      </c>
      <c r="J13" s="22" t="s">
        <v>1015</v>
      </c>
      <c r="K13" t="s">
        <v>140</v>
      </c>
      <c r="L13" t="s">
        <v>314</v>
      </c>
      <c r="M13" t="s">
        <v>315</v>
      </c>
    </row>
    <row r="14" spans="1:13" ht="242.25">
      <c r="A14">
        <v>168</v>
      </c>
      <c r="B14" t="s">
        <v>838</v>
      </c>
      <c r="C14" s="21">
        <v>44984</v>
      </c>
      <c r="D14" s="22" t="s">
        <v>1016</v>
      </c>
      <c r="E14" s="22" t="s">
        <v>1017</v>
      </c>
      <c r="F14" t="s">
        <v>35</v>
      </c>
      <c r="G14">
        <v>100</v>
      </c>
      <c r="H14" s="22" t="s">
        <v>1018</v>
      </c>
      <c r="I14" s="22" t="s">
        <v>293</v>
      </c>
      <c r="J14" s="22" t="s">
        <v>1019</v>
      </c>
      <c r="K14" t="s">
        <v>140</v>
      </c>
      <c r="L14" t="s">
        <v>839</v>
      </c>
      <c r="M14" t="s">
        <v>840</v>
      </c>
    </row>
    <row r="15" spans="1:13" ht="185.25">
      <c r="A15">
        <v>167</v>
      </c>
      <c r="B15" t="s">
        <v>192</v>
      </c>
      <c r="C15" s="21">
        <v>44967</v>
      </c>
      <c r="D15" s="22" t="s">
        <v>1020</v>
      </c>
      <c r="E15" s="22" t="s">
        <v>1021</v>
      </c>
      <c r="F15" t="s">
        <v>35</v>
      </c>
      <c r="G15">
        <v>70</v>
      </c>
      <c r="H15" s="22" t="s">
        <v>1022</v>
      </c>
      <c r="I15" s="22" t="s">
        <v>200</v>
      </c>
      <c r="J15" s="22" t="s">
        <v>1023</v>
      </c>
      <c r="K15" t="s">
        <v>140</v>
      </c>
      <c r="L15" t="s">
        <v>194</v>
      </c>
      <c r="M15" t="s">
        <v>195</v>
      </c>
    </row>
    <row r="16" spans="1:13" ht="114">
      <c r="A16">
        <v>166</v>
      </c>
      <c r="B16" t="s">
        <v>42</v>
      </c>
      <c r="C16" s="21">
        <v>44930</v>
      </c>
      <c r="D16" s="22" t="s">
        <v>1024</v>
      </c>
      <c r="E16" s="22" t="s">
        <v>1025</v>
      </c>
      <c r="F16" t="s">
        <v>35</v>
      </c>
      <c r="H16" s="22" t="s">
        <v>1026</v>
      </c>
      <c r="I16" t="s">
        <v>46</v>
      </c>
      <c r="J16" s="22" t="s">
        <v>943</v>
      </c>
      <c r="L16" t="s">
        <v>43</v>
      </c>
      <c r="M16" t="s">
        <v>44</v>
      </c>
    </row>
  </sheetData>
  <pageMargins left="0.7" right="0.7" top="0.75" bottom="0.75" header="0.3" footer="0.3"/>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7"/>
  <sheetViews>
    <sheetView workbookViewId="0">
      <selection activeCell="B4" sqref="B4"/>
    </sheetView>
  </sheetViews>
  <sheetFormatPr baseColWidth="10" defaultRowHeight="14.25"/>
  <cols>
    <col min="1" max="1" width="31.875" bestFit="1" customWidth="1"/>
    <col min="2" max="2" width="18.375" customWidth="1"/>
  </cols>
  <sheetData>
    <row r="1" spans="1:2">
      <c r="A1" s="215" t="s">
        <v>238</v>
      </c>
      <c r="B1" t="s">
        <v>973</v>
      </c>
    </row>
    <row r="3" spans="1:2">
      <c r="A3" s="215" t="s">
        <v>970</v>
      </c>
      <c r="B3" t="s">
        <v>972</v>
      </c>
    </row>
    <row r="4" spans="1:2">
      <c r="A4" s="216" t="s">
        <v>35</v>
      </c>
      <c r="B4" s="217">
        <v>15</v>
      </c>
    </row>
    <row r="5" spans="1:2">
      <c r="A5" s="216" t="s">
        <v>936</v>
      </c>
      <c r="B5" s="217">
        <v>2</v>
      </c>
    </row>
    <row r="6" spans="1:2">
      <c r="A6" s="216" t="s">
        <v>12</v>
      </c>
      <c r="B6" s="217">
        <v>145</v>
      </c>
    </row>
    <row r="7" spans="1:2">
      <c r="A7" s="216" t="s">
        <v>971</v>
      </c>
      <c r="B7" s="217">
        <v>162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84"/>
  <sheetViews>
    <sheetView showGridLines="0" tabSelected="1" zoomScale="91" zoomScaleNormal="91" zoomScaleSheetLayoutView="100" workbookViewId="0">
      <selection activeCell="H4" sqref="H4"/>
    </sheetView>
  </sheetViews>
  <sheetFormatPr baseColWidth="10" defaultColWidth="11" defaultRowHeight="14.25"/>
  <cols>
    <col min="1" max="1" width="4.25" style="157" customWidth="1"/>
    <col min="2" max="2" width="12.125" style="173" customWidth="1"/>
    <col min="3" max="3" width="17" style="156" customWidth="1"/>
    <col min="4" max="4" width="20.125" style="156" customWidth="1"/>
    <col min="5" max="5" width="26.125" style="158" customWidth="1"/>
    <col min="6" max="6" width="13.75" style="158" bestFit="1" customWidth="1"/>
    <col min="7" max="7" width="28.375" style="157" hidden="1" customWidth="1"/>
    <col min="8" max="8" width="69.375" style="156" customWidth="1"/>
    <col min="9" max="9" width="16" style="156" customWidth="1"/>
    <col min="10" max="10" width="27.125" style="156" customWidth="1"/>
    <col min="11" max="11" width="10.125" style="156" customWidth="1"/>
    <col min="12" max="12" width="9.75" style="156" customWidth="1"/>
    <col min="13" max="13" width="9.625" style="156" customWidth="1"/>
    <col min="14" max="16384" width="11" style="156"/>
  </cols>
  <sheetData>
    <row r="1" spans="1:13" customFormat="1" ht="54.75" customHeight="1">
      <c r="A1" t="s">
        <v>0</v>
      </c>
      <c r="D1" s="254" t="s">
        <v>189</v>
      </c>
      <c r="E1" s="254"/>
      <c r="F1" s="254"/>
      <c r="G1" s="254"/>
      <c r="H1" s="254"/>
      <c r="I1" s="254"/>
      <c r="J1" s="254"/>
      <c r="K1" s="254"/>
    </row>
    <row r="2" spans="1:13" customFormat="1" ht="25.5" customHeight="1">
      <c r="A2" s="165"/>
      <c r="B2" s="166"/>
      <c r="C2" s="167" t="s">
        <v>0</v>
      </c>
      <c r="D2" s="255" t="s">
        <v>1</v>
      </c>
      <c r="E2" s="255"/>
      <c r="F2" s="255"/>
      <c r="G2" s="255"/>
      <c r="H2" s="255"/>
      <c r="I2" s="255"/>
      <c r="J2" s="255"/>
      <c r="K2" s="255"/>
      <c r="L2" s="168"/>
      <c r="M2" s="156"/>
    </row>
    <row r="3" spans="1:13" customFormat="1" ht="22.5" customHeight="1">
      <c r="A3" s="165"/>
      <c r="B3" s="186" t="s">
        <v>14</v>
      </c>
      <c r="C3" s="2" t="s">
        <v>1204</v>
      </c>
      <c r="D3" s="196"/>
      <c r="E3" s="23"/>
      <c r="F3" s="23"/>
      <c r="G3" s="174"/>
      <c r="H3" s="169"/>
      <c r="I3" s="170"/>
      <c r="J3" s="169"/>
      <c r="K3" s="171"/>
      <c r="L3" s="171"/>
      <c r="M3" s="156"/>
    </row>
    <row r="4" spans="1:13" ht="37.5" customHeight="1">
      <c r="A4" s="57" t="s">
        <v>2</v>
      </c>
      <c r="B4" s="58" t="s">
        <v>3</v>
      </c>
      <c r="C4" s="87" t="s">
        <v>18</v>
      </c>
      <c r="D4" s="59" t="s">
        <v>4</v>
      </c>
      <c r="E4" s="60" t="s">
        <v>5</v>
      </c>
      <c r="F4" s="59" t="s">
        <v>7</v>
      </c>
      <c r="G4" s="175" t="s">
        <v>568</v>
      </c>
      <c r="H4" s="59" t="s">
        <v>25</v>
      </c>
      <c r="I4" s="59" t="s">
        <v>17</v>
      </c>
      <c r="J4" s="59" t="s">
        <v>238</v>
      </c>
      <c r="K4" s="59" t="s">
        <v>9</v>
      </c>
      <c r="L4" s="61" t="s">
        <v>10</v>
      </c>
      <c r="M4" s="62" t="s">
        <v>11</v>
      </c>
    </row>
    <row r="5" spans="1:13" ht="102" customHeight="1">
      <c r="A5" s="64">
        <v>175</v>
      </c>
      <c r="B5" s="49" t="s">
        <v>1350</v>
      </c>
      <c r="C5" s="50">
        <v>45016</v>
      </c>
      <c r="D5" s="36" t="s">
        <v>1172</v>
      </c>
      <c r="E5" s="86" t="s">
        <v>1355</v>
      </c>
      <c r="F5" s="109" t="s">
        <v>35</v>
      </c>
      <c r="G5" s="179"/>
      <c r="H5" s="106" t="s">
        <v>1352</v>
      </c>
      <c r="I5" s="41" t="s">
        <v>796</v>
      </c>
      <c r="J5" s="83" t="s">
        <v>1169</v>
      </c>
      <c r="K5" s="140"/>
      <c r="L5" s="39" t="s">
        <v>1170</v>
      </c>
      <c r="M5" s="63" t="s">
        <v>1174</v>
      </c>
    </row>
    <row r="6" spans="1:13" s="270" customFormat="1" ht="120" customHeight="1">
      <c r="A6" s="64">
        <v>174</v>
      </c>
      <c r="B6" s="49" t="s">
        <v>1165</v>
      </c>
      <c r="C6" s="50">
        <v>45016</v>
      </c>
      <c r="D6" s="36" t="s">
        <v>1172</v>
      </c>
      <c r="E6" s="86" t="s">
        <v>1348</v>
      </c>
      <c r="F6" s="109" t="s">
        <v>35</v>
      </c>
      <c r="G6" s="179"/>
      <c r="H6" s="106" t="s">
        <v>1353</v>
      </c>
      <c r="I6" s="41" t="s">
        <v>796</v>
      </c>
      <c r="J6" s="83" t="s">
        <v>1169</v>
      </c>
      <c r="K6" s="140"/>
      <c r="L6" s="39" t="s">
        <v>1185</v>
      </c>
      <c r="M6" s="63" t="s">
        <v>1186</v>
      </c>
    </row>
    <row r="7" spans="1:13" ht="120" customHeight="1">
      <c r="A7" s="64">
        <v>173</v>
      </c>
      <c r="B7" s="49" t="s">
        <v>1167</v>
      </c>
      <c r="C7" s="50">
        <v>45015</v>
      </c>
      <c r="D7" s="36" t="s">
        <v>1172</v>
      </c>
      <c r="E7" s="86" t="s">
        <v>1175</v>
      </c>
      <c r="F7" s="109" t="s">
        <v>35</v>
      </c>
      <c r="G7" s="179"/>
      <c r="H7" s="106" t="s">
        <v>1211</v>
      </c>
      <c r="I7" s="41" t="s">
        <v>796</v>
      </c>
      <c r="J7" s="83" t="s">
        <v>1169</v>
      </c>
      <c r="K7" s="140"/>
      <c r="L7" s="39" t="s">
        <v>1170</v>
      </c>
      <c r="M7" s="63" t="s">
        <v>1171</v>
      </c>
    </row>
    <row r="8" spans="1:13" ht="120" customHeight="1">
      <c r="A8" s="64">
        <v>172</v>
      </c>
      <c r="B8" s="49" t="s">
        <v>1166</v>
      </c>
      <c r="C8" s="50">
        <v>45015</v>
      </c>
      <c r="D8" s="36" t="s">
        <v>1172</v>
      </c>
      <c r="E8" s="86" t="s">
        <v>1187</v>
      </c>
      <c r="F8" s="109" t="s">
        <v>35</v>
      </c>
      <c r="G8" s="179"/>
      <c r="H8" s="106" t="s">
        <v>1352</v>
      </c>
      <c r="I8" s="41" t="s">
        <v>796</v>
      </c>
      <c r="J8" s="83" t="s">
        <v>1169</v>
      </c>
      <c r="K8" s="140"/>
      <c r="L8" s="39" t="s">
        <v>1173</v>
      </c>
      <c r="M8" s="63" t="s">
        <v>1174</v>
      </c>
    </row>
    <row r="9" spans="1:13" ht="116.25" customHeight="1">
      <c r="A9" s="64">
        <v>171</v>
      </c>
      <c r="B9" s="49" t="s">
        <v>1086</v>
      </c>
      <c r="C9" s="50">
        <v>45015</v>
      </c>
      <c r="D9" s="36" t="s">
        <v>1089</v>
      </c>
      <c r="E9" s="51" t="s">
        <v>1141</v>
      </c>
      <c r="F9" s="109" t="s">
        <v>35</v>
      </c>
      <c r="G9" s="179"/>
      <c r="H9" s="106" t="s">
        <v>1359</v>
      </c>
      <c r="I9" s="41" t="s">
        <v>1360</v>
      </c>
      <c r="J9" s="83" t="s">
        <v>1134</v>
      </c>
      <c r="K9" s="38" t="s">
        <v>140</v>
      </c>
      <c r="L9" s="39" t="s">
        <v>1087</v>
      </c>
      <c r="M9" s="63" t="s">
        <v>1088</v>
      </c>
    </row>
    <row r="10" spans="1:13" ht="123" customHeight="1">
      <c r="A10" s="64">
        <v>170</v>
      </c>
      <c r="B10" s="49" t="s">
        <v>810</v>
      </c>
      <c r="C10" s="50">
        <v>45011</v>
      </c>
      <c r="D10" s="36" t="s">
        <v>811</v>
      </c>
      <c r="E10" s="51" t="s">
        <v>1140</v>
      </c>
      <c r="F10" s="109" t="s">
        <v>35</v>
      </c>
      <c r="G10" s="184">
        <v>0</v>
      </c>
      <c r="H10" s="106" t="s">
        <v>1373</v>
      </c>
      <c r="I10" s="54" t="s">
        <v>814</v>
      </c>
      <c r="J10" s="83" t="s">
        <v>1136</v>
      </c>
      <c r="K10" s="38" t="s">
        <v>140</v>
      </c>
      <c r="L10" s="39" t="s">
        <v>812</v>
      </c>
      <c r="M10" s="63" t="s">
        <v>813</v>
      </c>
    </row>
    <row r="11" spans="1:13" ht="123" customHeight="1">
      <c r="A11" s="64">
        <v>169</v>
      </c>
      <c r="B11" s="49" t="s">
        <v>666</v>
      </c>
      <c r="C11" s="50">
        <v>45005</v>
      </c>
      <c r="D11" s="36" t="s">
        <v>667</v>
      </c>
      <c r="E11" s="205" t="s">
        <v>682</v>
      </c>
      <c r="F11" s="109" t="s">
        <v>35</v>
      </c>
      <c r="G11" s="176">
        <v>100</v>
      </c>
      <c r="H11" s="105" t="s">
        <v>1213</v>
      </c>
      <c r="I11" s="37" t="s">
        <v>668</v>
      </c>
      <c r="J11" s="162" t="s">
        <v>650</v>
      </c>
      <c r="K11" s="38" t="s">
        <v>140</v>
      </c>
      <c r="L11" s="39" t="s">
        <v>669</v>
      </c>
      <c r="M11" s="63" t="s">
        <v>979</v>
      </c>
    </row>
    <row r="12" spans="1:13" ht="123" customHeight="1">
      <c r="A12" s="64">
        <v>168</v>
      </c>
      <c r="B12" s="94" t="s">
        <v>489</v>
      </c>
      <c r="C12" s="91">
        <v>45001</v>
      </c>
      <c r="D12" s="99" t="s">
        <v>494</v>
      </c>
      <c r="E12" s="206" t="s">
        <v>909</v>
      </c>
      <c r="F12" s="109" t="s">
        <v>35</v>
      </c>
      <c r="G12" s="176">
        <v>200</v>
      </c>
      <c r="H12" s="105" t="s">
        <v>1214</v>
      </c>
      <c r="I12" s="37" t="s">
        <v>758</v>
      </c>
      <c r="J12" s="162" t="s">
        <v>1036</v>
      </c>
      <c r="K12" s="38" t="s">
        <v>140</v>
      </c>
      <c r="L12" s="39" t="s">
        <v>499</v>
      </c>
      <c r="M12" s="63" t="s">
        <v>500</v>
      </c>
    </row>
    <row r="13" spans="1:13" ht="152.25" customHeight="1">
      <c r="A13" s="64">
        <v>167</v>
      </c>
      <c r="B13" s="115" t="s">
        <v>518</v>
      </c>
      <c r="C13" s="110">
        <v>45001</v>
      </c>
      <c r="D13" s="114" t="s">
        <v>506</v>
      </c>
      <c r="E13" s="206" t="s">
        <v>534</v>
      </c>
      <c r="F13" s="109" t="s">
        <v>35</v>
      </c>
      <c r="G13" s="176">
        <v>0</v>
      </c>
      <c r="H13" s="105" t="s">
        <v>1215</v>
      </c>
      <c r="I13" s="37" t="s">
        <v>1358</v>
      </c>
      <c r="J13" s="162" t="s">
        <v>650</v>
      </c>
      <c r="K13" s="38" t="s">
        <v>140</v>
      </c>
      <c r="L13" s="111" t="s">
        <v>508</v>
      </c>
      <c r="M13" s="112" t="s">
        <v>521</v>
      </c>
    </row>
    <row r="14" spans="1:13" ht="150" customHeight="1">
      <c r="A14" s="64">
        <v>166</v>
      </c>
      <c r="B14" s="150" t="s">
        <v>517</v>
      </c>
      <c r="C14" s="110">
        <v>45001</v>
      </c>
      <c r="D14" s="114" t="s">
        <v>506</v>
      </c>
      <c r="E14" s="206" t="s">
        <v>535</v>
      </c>
      <c r="F14" s="109" t="s">
        <v>35</v>
      </c>
      <c r="G14" s="176">
        <v>1000</v>
      </c>
      <c r="H14" s="105" t="s">
        <v>1216</v>
      </c>
      <c r="I14" s="37" t="s">
        <v>1103</v>
      </c>
      <c r="J14" s="162" t="s">
        <v>650</v>
      </c>
      <c r="K14" s="98" t="s">
        <v>140</v>
      </c>
      <c r="L14" s="111" t="s">
        <v>519</v>
      </c>
      <c r="M14" s="112" t="s">
        <v>520</v>
      </c>
    </row>
    <row r="15" spans="1:13" ht="127.5" customHeight="1">
      <c r="A15" s="64">
        <v>165</v>
      </c>
      <c r="B15" s="94" t="s">
        <v>515</v>
      </c>
      <c r="C15" s="50">
        <v>45001</v>
      </c>
      <c r="D15" s="99" t="s">
        <v>506</v>
      </c>
      <c r="E15" s="206" t="s">
        <v>516</v>
      </c>
      <c r="F15" s="109" t="s">
        <v>35</v>
      </c>
      <c r="G15" s="176">
        <v>500</v>
      </c>
      <c r="H15" s="105" t="s">
        <v>1216</v>
      </c>
      <c r="I15" s="37" t="s">
        <v>512</v>
      </c>
      <c r="J15" s="162" t="s">
        <v>650</v>
      </c>
      <c r="K15" s="98" t="s">
        <v>140</v>
      </c>
      <c r="L15" s="39" t="s">
        <v>508</v>
      </c>
      <c r="M15" s="63" t="s">
        <v>514</v>
      </c>
    </row>
    <row r="16" spans="1:13" ht="114" customHeight="1">
      <c r="A16" s="64">
        <v>164</v>
      </c>
      <c r="B16" s="94" t="s">
        <v>510</v>
      </c>
      <c r="C16" s="50">
        <v>45001</v>
      </c>
      <c r="D16" s="99" t="s">
        <v>506</v>
      </c>
      <c r="E16" s="206" t="s">
        <v>511</v>
      </c>
      <c r="F16" s="109" t="s">
        <v>35</v>
      </c>
      <c r="G16" s="176">
        <v>500</v>
      </c>
      <c r="H16" s="105" t="s">
        <v>1216</v>
      </c>
      <c r="I16" s="37" t="s">
        <v>512</v>
      </c>
      <c r="J16" s="162" t="s">
        <v>650</v>
      </c>
      <c r="K16" s="98"/>
      <c r="L16" s="39" t="s">
        <v>513</v>
      </c>
      <c r="M16" s="63" t="s">
        <v>514</v>
      </c>
    </row>
    <row r="17" spans="1:16" ht="114" customHeight="1">
      <c r="A17" s="64">
        <v>163</v>
      </c>
      <c r="B17" s="94" t="s">
        <v>507</v>
      </c>
      <c r="C17" s="50">
        <v>45001</v>
      </c>
      <c r="D17" s="99" t="s">
        <v>506</v>
      </c>
      <c r="E17" s="206" t="s">
        <v>505</v>
      </c>
      <c r="F17" s="109" t="s">
        <v>35</v>
      </c>
      <c r="G17" s="176">
        <v>1000</v>
      </c>
      <c r="H17" s="105" t="s">
        <v>1216</v>
      </c>
      <c r="I17" s="37" t="s">
        <v>512</v>
      </c>
      <c r="J17" s="162" t="s">
        <v>650</v>
      </c>
      <c r="K17" s="98"/>
      <c r="L17" s="39" t="s">
        <v>508</v>
      </c>
      <c r="M17" s="63" t="s">
        <v>509</v>
      </c>
    </row>
    <row r="18" spans="1:16" ht="114" customHeight="1">
      <c r="A18" s="64">
        <v>162</v>
      </c>
      <c r="B18" s="49" t="s">
        <v>359</v>
      </c>
      <c r="C18" s="50">
        <v>44996</v>
      </c>
      <c r="D18" s="53" t="s">
        <v>360</v>
      </c>
      <c r="E18" s="86" t="s">
        <v>1052</v>
      </c>
      <c r="F18" s="109" t="s">
        <v>35</v>
      </c>
      <c r="G18" s="176"/>
      <c r="H18" s="106" t="s">
        <v>1217</v>
      </c>
      <c r="I18" s="37" t="s">
        <v>1104</v>
      </c>
      <c r="J18" s="83" t="s">
        <v>652</v>
      </c>
      <c r="K18" s="38" t="s">
        <v>140</v>
      </c>
      <c r="L18" s="39" t="s">
        <v>361</v>
      </c>
      <c r="M18" s="63" t="s">
        <v>362</v>
      </c>
    </row>
    <row r="19" spans="1:16" ht="114" customHeight="1">
      <c r="A19" s="64">
        <v>161</v>
      </c>
      <c r="B19" s="46" t="s">
        <v>313</v>
      </c>
      <c r="C19" s="50">
        <v>44992</v>
      </c>
      <c r="D19" s="53" t="s">
        <v>279</v>
      </c>
      <c r="E19" s="51" t="s">
        <v>330</v>
      </c>
      <c r="F19" s="109" t="s">
        <v>35</v>
      </c>
      <c r="G19" s="176">
        <v>0</v>
      </c>
      <c r="H19" s="106" t="s">
        <v>1218</v>
      </c>
      <c r="I19" s="37" t="s">
        <v>1357</v>
      </c>
      <c r="J19" s="83" t="s">
        <v>686</v>
      </c>
      <c r="K19" s="38" t="s">
        <v>140</v>
      </c>
      <c r="L19" s="39" t="s">
        <v>314</v>
      </c>
      <c r="M19" s="63" t="s">
        <v>315</v>
      </c>
    </row>
    <row r="20" spans="1:16" ht="114" customHeight="1">
      <c r="A20" s="64">
        <v>160</v>
      </c>
      <c r="B20" s="49" t="s">
        <v>192</v>
      </c>
      <c r="C20" s="50">
        <v>44967</v>
      </c>
      <c r="D20" s="53" t="s">
        <v>193</v>
      </c>
      <c r="E20" s="51" t="s">
        <v>815</v>
      </c>
      <c r="F20" s="35" t="s">
        <v>35</v>
      </c>
      <c r="G20" s="176">
        <v>70</v>
      </c>
      <c r="H20" s="56" t="s">
        <v>1219</v>
      </c>
      <c r="I20" s="54" t="s">
        <v>200</v>
      </c>
      <c r="J20" s="83" t="s">
        <v>657</v>
      </c>
      <c r="K20" s="38" t="s">
        <v>140</v>
      </c>
      <c r="L20" s="39" t="s">
        <v>194</v>
      </c>
      <c r="M20" s="63" t="s">
        <v>195</v>
      </c>
    </row>
    <row r="21" spans="1:16" ht="114" customHeight="1">
      <c r="A21" s="64">
        <v>159</v>
      </c>
      <c r="B21" s="48" t="s">
        <v>695</v>
      </c>
      <c r="C21" s="50">
        <v>44930</v>
      </c>
      <c r="D21" s="53" t="s">
        <v>40</v>
      </c>
      <c r="E21" s="51" t="s">
        <v>692</v>
      </c>
      <c r="F21" s="109" t="s">
        <v>35</v>
      </c>
      <c r="G21" s="185"/>
      <c r="H21" s="106" t="s">
        <v>1356</v>
      </c>
      <c r="I21" s="37"/>
      <c r="J21" s="52" t="s">
        <v>1137</v>
      </c>
      <c r="K21" s="140"/>
      <c r="L21" s="39" t="s">
        <v>693</v>
      </c>
      <c r="M21" s="63" t="s">
        <v>694</v>
      </c>
    </row>
    <row r="22" spans="1:16" ht="114" customHeight="1">
      <c r="A22" s="64">
        <v>158</v>
      </c>
      <c r="B22" s="267" t="s">
        <v>1190</v>
      </c>
      <c r="C22" s="268">
        <v>45016</v>
      </c>
      <c r="D22" s="36" t="s">
        <v>850</v>
      </c>
      <c r="E22" s="86" t="s">
        <v>1349</v>
      </c>
      <c r="F22" s="45" t="s">
        <v>12</v>
      </c>
      <c r="G22" s="269"/>
      <c r="H22" s="269" t="s">
        <v>1354</v>
      </c>
      <c r="I22" s="41" t="s">
        <v>796</v>
      </c>
      <c r="J22" s="83" t="s">
        <v>1169</v>
      </c>
      <c r="K22" s="39"/>
      <c r="L22" s="63" t="s">
        <v>1191</v>
      </c>
      <c r="M22" s="63" t="s">
        <v>1192</v>
      </c>
    </row>
    <row r="23" spans="1:16" ht="114" customHeight="1">
      <c r="A23" s="64">
        <v>157</v>
      </c>
      <c r="B23" s="49" t="s">
        <v>1184</v>
      </c>
      <c r="C23" s="50">
        <v>45016</v>
      </c>
      <c r="D23" s="36" t="s">
        <v>1183</v>
      </c>
      <c r="E23" s="51" t="s">
        <v>1193</v>
      </c>
      <c r="F23" s="45" t="s">
        <v>12</v>
      </c>
      <c r="G23" s="179"/>
      <c r="H23" s="106" t="s">
        <v>1220</v>
      </c>
      <c r="I23" s="41" t="s">
        <v>1182</v>
      </c>
      <c r="J23" s="83" t="s">
        <v>1181</v>
      </c>
      <c r="K23" s="38"/>
      <c r="L23" s="39" t="s">
        <v>1180</v>
      </c>
      <c r="M23" s="63" t="s">
        <v>1179</v>
      </c>
    </row>
    <row r="24" spans="1:16" ht="114" customHeight="1">
      <c r="A24" s="64">
        <v>156</v>
      </c>
      <c r="B24" s="48" t="s">
        <v>1163</v>
      </c>
      <c r="C24" s="50">
        <v>45016</v>
      </c>
      <c r="D24" s="53" t="s">
        <v>753</v>
      </c>
      <c r="E24" s="51" t="s">
        <v>1164</v>
      </c>
      <c r="F24" s="45" t="s">
        <v>12</v>
      </c>
      <c r="G24" s="179"/>
      <c r="H24" s="106" t="s">
        <v>1221</v>
      </c>
      <c r="I24" s="41"/>
      <c r="J24" s="83" t="s">
        <v>650</v>
      </c>
      <c r="K24" s="140"/>
      <c r="L24" s="39" t="s">
        <v>1153</v>
      </c>
      <c r="M24" s="63" t="s">
        <v>1154</v>
      </c>
    </row>
    <row r="25" spans="1:16" ht="114" customHeight="1">
      <c r="A25" s="64">
        <v>155</v>
      </c>
      <c r="B25" s="48" t="s">
        <v>1149</v>
      </c>
      <c r="C25" s="50">
        <v>45016</v>
      </c>
      <c r="D25" s="53" t="s">
        <v>1150</v>
      </c>
      <c r="E25" s="51" t="s">
        <v>1151</v>
      </c>
      <c r="F25" s="45" t="s">
        <v>12</v>
      </c>
      <c r="G25" s="179"/>
      <c r="H25" s="106" t="s">
        <v>1362</v>
      </c>
      <c r="I25" s="41" t="s">
        <v>1152</v>
      </c>
      <c r="J25" s="83" t="s">
        <v>731</v>
      </c>
      <c r="K25" s="38" t="s">
        <v>140</v>
      </c>
      <c r="L25" s="39" t="s">
        <v>1155</v>
      </c>
      <c r="M25" s="63" t="s">
        <v>1156</v>
      </c>
    </row>
    <row r="26" spans="1:16" ht="114" customHeight="1">
      <c r="A26" s="64">
        <v>154</v>
      </c>
      <c r="B26" s="48" t="s">
        <v>1148</v>
      </c>
      <c r="C26" s="50">
        <v>45016</v>
      </c>
      <c r="D26" s="36" t="s">
        <v>1162</v>
      </c>
      <c r="E26" s="51" t="s">
        <v>1157</v>
      </c>
      <c r="F26" s="45" t="s">
        <v>12</v>
      </c>
      <c r="G26" s="179"/>
      <c r="H26" s="106" t="s">
        <v>1222</v>
      </c>
      <c r="I26" s="41" t="s">
        <v>1146</v>
      </c>
      <c r="J26" s="83" t="s">
        <v>1147</v>
      </c>
      <c r="K26" s="38" t="s">
        <v>140</v>
      </c>
      <c r="L26" s="39" t="s">
        <v>1158</v>
      </c>
      <c r="M26" s="63" t="s">
        <v>1159</v>
      </c>
    </row>
    <row r="27" spans="1:16" ht="114" customHeight="1">
      <c r="A27" s="64">
        <v>153</v>
      </c>
      <c r="B27" s="48" t="s">
        <v>1142</v>
      </c>
      <c r="C27" s="50">
        <v>45016</v>
      </c>
      <c r="D27" s="53" t="s">
        <v>1143</v>
      </c>
      <c r="E27" s="51" t="s">
        <v>1144</v>
      </c>
      <c r="F27" s="45" t="s">
        <v>12</v>
      </c>
      <c r="G27" s="179"/>
      <c r="H27" s="106" t="s">
        <v>1223</v>
      </c>
      <c r="I27" s="41"/>
      <c r="J27" s="52" t="s">
        <v>1145</v>
      </c>
      <c r="K27" s="38" t="s">
        <v>140</v>
      </c>
      <c r="L27" s="39" t="s">
        <v>1160</v>
      </c>
      <c r="M27" s="63" t="s">
        <v>1161</v>
      </c>
    </row>
    <row r="28" spans="1:16" ht="114" customHeight="1">
      <c r="A28" s="64">
        <v>152</v>
      </c>
      <c r="B28" s="49" t="s">
        <v>1168</v>
      </c>
      <c r="C28" s="50">
        <v>45015</v>
      </c>
      <c r="D28" s="36" t="s">
        <v>850</v>
      </c>
      <c r="E28" s="86" t="s">
        <v>1176</v>
      </c>
      <c r="F28" s="45" t="s">
        <v>12</v>
      </c>
      <c r="G28" s="179"/>
      <c r="H28" s="106" t="s">
        <v>1351</v>
      </c>
      <c r="I28" s="41" t="s">
        <v>796</v>
      </c>
      <c r="J28" s="83" t="s">
        <v>1169</v>
      </c>
      <c r="K28" s="140"/>
      <c r="L28" s="39" t="s">
        <v>1178</v>
      </c>
      <c r="M28" s="63" t="s">
        <v>1177</v>
      </c>
    </row>
    <row r="29" spans="1:16" ht="114" customHeight="1">
      <c r="A29" s="64">
        <v>151</v>
      </c>
      <c r="B29" s="49" t="s">
        <v>1075</v>
      </c>
      <c r="C29" s="50">
        <v>45015</v>
      </c>
      <c r="D29" s="36" t="s">
        <v>1070</v>
      </c>
      <c r="E29" s="51" t="s">
        <v>1071</v>
      </c>
      <c r="F29" s="45" t="s">
        <v>12</v>
      </c>
      <c r="G29" s="184">
        <v>0</v>
      </c>
      <c r="H29" s="106" t="s">
        <v>1363</v>
      </c>
      <c r="I29" s="54" t="s">
        <v>1072</v>
      </c>
      <c r="J29" s="52" t="s">
        <v>1029</v>
      </c>
      <c r="K29" s="38"/>
      <c r="L29" s="39" t="s">
        <v>1073</v>
      </c>
      <c r="M29" s="63" t="s">
        <v>1074</v>
      </c>
    </row>
    <row r="30" spans="1:16" ht="114" customHeight="1">
      <c r="A30" s="64">
        <v>150</v>
      </c>
      <c r="B30" s="49" t="s">
        <v>1130</v>
      </c>
      <c r="C30" s="219">
        <v>45015</v>
      </c>
      <c r="D30" s="36" t="s">
        <v>1128</v>
      </c>
      <c r="E30" s="86" t="s">
        <v>1195</v>
      </c>
      <c r="F30" s="45" t="s">
        <v>12</v>
      </c>
      <c r="G30" s="220"/>
      <c r="H30" s="106" t="s">
        <v>1224</v>
      </c>
      <c r="I30" s="41" t="s">
        <v>1133</v>
      </c>
      <c r="J30" s="83" t="s">
        <v>1129</v>
      </c>
      <c r="K30" s="221"/>
      <c r="L30" s="39" t="s">
        <v>1131</v>
      </c>
      <c r="M30" s="63" t="s">
        <v>1132</v>
      </c>
    </row>
    <row r="31" spans="1:16" ht="114" customHeight="1">
      <c r="A31" s="64">
        <v>149</v>
      </c>
      <c r="B31" s="49" t="s">
        <v>1060</v>
      </c>
      <c r="C31" s="50">
        <v>45014</v>
      </c>
      <c r="D31" s="36" t="s">
        <v>861</v>
      </c>
      <c r="E31" s="51" t="s">
        <v>1061</v>
      </c>
      <c r="F31" s="45" t="s">
        <v>12</v>
      </c>
      <c r="G31" s="179">
        <v>100</v>
      </c>
      <c r="H31" s="106" t="s">
        <v>1225</v>
      </c>
      <c r="I31" s="41" t="s">
        <v>1067</v>
      </c>
      <c r="J31" s="83" t="s">
        <v>954</v>
      </c>
      <c r="K31" s="38"/>
      <c r="L31" s="39" t="s">
        <v>1059</v>
      </c>
      <c r="M31" s="63" t="s">
        <v>1058</v>
      </c>
      <c r="P31" s="222"/>
    </row>
    <row r="32" spans="1:16" ht="114" customHeight="1">
      <c r="A32" s="64">
        <v>148</v>
      </c>
      <c r="B32" s="49" t="s">
        <v>1053</v>
      </c>
      <c r="C32" s="50">
        <v>45015</v>
      </c>
      <c r="D32" s="36" t="s">
        <v>1054</v>
      </c>
      <c r="E32" s="86" t="s">
        <v>1057</v>
      </c>
      <c r="F32" s="45" t="s">
        <v>12</v>
      </c>
      <c r="G32" s="179">
        <v>100</v>
      </c>
      <c r="H32" s="106" t="s">
        <v>1365</v>
      </c>
      <c r="I32" s="41" t="s">
        <v>190</v>
      </c>
      <c r="J32" s="83" t="s">
        <v>734</v>
      </c>
      <c r="K32" s="38"/>
      <c r="L32" s="39" t="s">
        <v>1055</v>
      </c>
      <c r="M32" s="63" t="s">
        <v>1056</v>
      </c>
    </row>
    <row r="33" spans="1:13" ht="114" customHeight="1">
      <c r="A33" s="64">
        <v>147</v>
      </c>
      <c r="B33" s="49" t="s">
        <v>1047</v>
      </c>
      <c r="C33" s="50">
        <v>45015</v>
      </c>
      <c r="D33" s="36" t="s">
        <v>1048</v>
      </c>
      <c r="E33" s="51" t="s">
        <v>1194</v>
      </c>
      <c r="F33" s="45" t="s">
        <v>12</v>
      </c>
      <c r="G33" s="184">
        <v>0</v>
      </c>
      <c r="H33" s="106" t="s">
        <v>1364</v>
      </c>
      <c r="I33" s="54" t="s">
        <v>1105</v>
      </c>
      <c r="J33" s="83" t="s">
        <v>1049</v>
      </c>
      <c r="K33" s="38"/>
      <c r="L33" s="39" t="s">
        <v>1050</v>
      </c>
      <c r="M33" s="63" t="s">
        <v>1051</v>
      </c>
    </row>
    <row r="34" spans="1:13" ht="114" customHeight="1">
      <c r="A34" s="64">
        <v>146</v>
      </c>
      <c r="B34" s="49" t="s">
        <v>974</v>
      </c>
      <c r="C34" s="198">
        <v>45014</v>
      </c>
      <c r="D34" s="36" t="s">
        <v>975</v>
      </c>
      <c r="E34" s="51" t="s">
        <v>976</v>
      </c>
      <c r="F34" s="45" t="s">
        <v>12</v>
      </c>
      <c r="G34" s="203">
        <v>0</v>
      </c>
      <c r="H34" s="106" t="s">
        <v>1226</v>
      </c>
      <c r="I34" s="37" t="s">
        <v>190</v>
      </c>
      <c r="J34" s="83" t="s">
        <v>896</v>
      </c>
      <c r="K34" s="38"/>
      <c r="L34" s="39" t="s">
        <v>977</v>
      </c>
      <c r="M34" s="63" t="s">
        <v>978</v>
      </c>
    </row>
    <row r="35" spans="1:13" ht="114" customHeight="1">
      <c r="A35" s="64">
        <v>145</v>
      </c>
      <c r="B35" s="49" t="s">
        <v>960</v>
      </c>
      <c r="C35" s="50">
        <v>45014</v>
      </c>
      <c r="D35" s="36" t="s">
        <v>964</v>
      </c>
      <c r="E35" s="51" t="s">
        <v>965</v>
      </c>
      <c r="F35" s="45" t="s">
        <v>12</v>
      </c>
      <c r="G35" s="179">
        <v>0</v>
      </c>
      <c r="H35" s="106" t="s">
        <v>1227</v>
      </c>
      <c r="I35" s="41" t="s">
        <v>1062</v>
      </c>
      <c r="J35" s="83" t="s">
        <v>961</v>
      </c>
      <c r="K35" s="38" t="s">
        <v>140</v>
      </c>
      <c r="L35" s="39" t="s">
        <v>962</v>
      </c>
      <c r="M35" s="63" t="s">
        <v>963</v>
      </c>
    </row>
    <row r="36" spans="1:13" ht="114" customHeight="1">
      <c r="A36" s="64">
        <v>144</v>
      </c>
      <c r="B36" s="49" t="s">
        <v>952</v>
      </c>
      <c r="C36" s="50">
        <v>45014</v>
      </c>
      <c r="D36" s="36" t="s">
        <v>861</v>
      </c>
      <c r="E36" s="51" t="s">
        <v>953</v>
      </c>
      <c r="F36" s="45" t="s">
        <v>12</v>
      </c>
      <c r="G36" s="179">
        <v>400</v>
      </c>
      <c r="H36" s="106" t="s">
        <v>1228</v>
      </c>
      <c r="I36" s="41" t="s">
        <v>1068</v>
      </c>
      <c r="J36" s="83" t="s">
        <v>954</v>
      </c>
      <c r="K36" s="38" t="s">
        <v>140</v>
      </c>
      <c r="L36" s="39" t="s">
        <v>955</v>
      </c>
      <c r="M36" s="63" t="s">
        <v>956</v>
      </c>
    </row>
    <row r="37" spans="1:13" ht="131.25" customHeight="1">
      <c r="A37" s="64">
        <v>143</v>
      </c>
      <c r="B37" s="49" t="s">
        <v>966</v>
      </c>
      <c r="C37" s="50">
        <v>45014</v>
      </c>
      <c r="D37" s="36" t="s">
        <v>967</v>
      </c>
      <c r="E37" s="86" t="s">
        <v>1064</v>
      </c>
      <c r="F37" s="45" t="s">
        <v>12</v>
      </c>
      <c r="G37" s="179"/>
      <c r="H37" s="106" t="s">
        <v>1229</v>
      </c>
      <c r="I37" s="41" t="s">
        <v>200</v>
      </c>
      <c r="J37" s="83" t="s">
        <v>736</v>
      </c>
      <c r="K37" s="38" t="s">
        <v>140</v>
      </c>
      <c r="L37" s="39" t="s">
        <v>968</v>
      </c>
      <c r="M37" s="63" t="s">
        <v>969</v>
      </c>
    </row>
    <row r="38" spans="1:13" ht="114" customHeight="1">
      <c r="A38" s="64">
        <v>142</v>
      </c>
      <c r="B38" s="49" t="s">
        <v>957</v>
      </c>
      <c r="C38" s="50">
        <v>45014</v>
      </c>
      <c r="D38" s="36" t="s">
        <v>958</v>
      </c>
      <c r="E38" s="51" t="s">
        <v>959</v>
      </c>
      <c r="F38" s="45" t="s">
        <v>12</v>
      </c>
      <c r="G38" s="179">
        <v>100</v>
      </c>
      <c r="H38" s="106" t="s">
        <v>1228</v>
      </c>
      <c r="I38" s="41" t="s">
        <v>1063</v>
      </c>
      <c r="J38" s="83" t="s">
        <v>954</v>
      </c>
      <c r="K38" s="38" t="s">
        <v>140</v>
      </c>
      <c r="L38" s="39">
        <v>-6.4539999999999997</v>
      </c>
      <c r="M38" s="101">
        <v>-79.034000000000006</v>
      </c>
    </row>
    <row r="39" spans="1:13" ht="114" customHeight="1">
      <c r="A39" s="64">
        <v>141</v>
      </c>
      <c r="B39" s="48" t="s">
        <v>937</v>
      </c>
      <c r="C39" s="50">
        <v>45014</v>
      </c>
      <c r="D39" s="36" t="s">
        <v>938</v>
      </c>
      <c r="E39" s="86" t="s">
        <v>939</v>
      </c>
      <c r="F39" s="45" t="s">
        <v>12</v>
      </c>
      <c r="G39" s="212"/>
      <c r="H39" s="106" t="s">
        <v>1366</v>
      </c>
      <c r="I39" s="213" t="s">
        <v>460</v>
      </c>
      <c r="J39" s="83" t="s">
        <v>1027</v>
      </c>
      <c r="K39" s="214"/>
      <c r="L39" s="39" t="s">
        <v>940</v>
      </c>
      <c r="M39" s="63" t="s">
        <v>941</v>
      </c>
    </row>
    <row r="40" spans="1:13" ht="114" customHeight="1">
      <c r="A40" s="64">
        <v>140</v>
      </c>
      <c r="B40" s="49" t="s">
        <v>944</v>
      </c>
      <c r="C40" s="91">
        <v>45014</v>
      </c>
      <c r="D40" s="99" t="s">
        <v>1048</v>
      </c>
      <c r="E40" s="206" t="s">
        <v>942</v>
      </c>
      <c r="F40" s="45" t="s">
        <v>12</v>
      </c>
      <c r="G40" s="176">
        <v>250</v>
      </c>
      <c r="H40" s="106" t="s">
        <v>1230</v>
      </c>
      <c r="I40" s="41" t="s">
        <v>400</v>
      </c>
      <c r="J40" s="162" t="s">
        <v>650</v>
      </c>
      <c r="K40" s="38" t="s">
        <v>140</v>
      </c>
      <c r="L40" s="39" t="s">
        <v>946</v>
      </c>
      <c r="M40" s="101" t="s">
        <v>945</v>
      </c>
    </row>
    <row r="41" spans="1:13" ht="114" customHeight="1">
      <c r="A41" s="64">
        <v>139</v>
      </c>
      <c r="B41" s="48" t="s">
        <v>947</v>
      </c>
      <c r="C41" s="50">
        <v>45013</v>
      </c>
      <c r="D41" s="36" t="s">
        <v>948</v>
      </c>
      <c r="E41" s="86" t="s">
        <v>1044</v>
      </c>
      <c r="F41" s="45" t="s">
        <v>12</v>
      </c>
      <c r="G41" s="202">
        <v>10000</v>
      </c>
      <c r="H41" s="106" t="s">
        <v>1367</v>
      </c>
      <c r="I41" s="41" t="s">
        <v>949</v>
      </c>
      <c r="J41" s="83" t="s">
        <v>1106</v>
      </c>
      <c r="K41" s="38" t="s">
        <v>140</v>
      </c>
      <c r="L41" s="39" t="s">
        <v>950</v>
      </c>
      <c r="M41" s="63" t="s">
        <v>951</v>
      </c>
    </row>
    <row r="42" spans="1:13" ht="114" customHeight="1">
      <c r="A42" s="64">
        <v>138</v>
      </c>
      <c r="B42" s="49" t="s">
        <v>910</v>
      </c>
      <c r="C42" s="50">
        <v>45013</v>
      </c>
      <c r="D42" s="36" t="s">
        <v>911</v>
      </c>
      <c r="E42" s="51" t="s">
        <v>914</v>
      </c>
      <c r="F42" s="45" t="s">
        <v>12</v>
      </c>
      <c r="G42" s="179">
        <v>10</v>
      </c>
      <c r="H42" s="106" t="s">
        <v>1231</v>
      </c>
      <c r="I42" s="41" t="s">
        <v>1107</v>
      </c>
      <c r="J42" s="83" t="s">
        <v>1108</v>
      </c>
      <c r="K42" s="140" t="s">
        <v>140</v>
      </c>
      <c r="L42" s="39" t="s">
        <v>912</v>
      </c>
      <c r="M42" s="63" t="s">
        <v>913</v>
      </c>
    </row>
    <row r="43" spans="1:13" ht="114" customHeight="1">
      <c r="A43" s="64">
        <v>137</v>
      </c>
      <c r="B43" s="49" t="s">
        <v>930</v>
      </c>
      <c r="C43" s="91">
        <v>45013</v>
      </c>
      <c r="D43" s="53" t="s">
        <v>931</v>
      </c>
      <c r="E43" s="86" t="s">
        <v>1069</v>
      </c>
      <c r="F43" s="45" t="s">
        <v>12</v>
      </c>
      <c r="G43" s="176">
        <v>0</v>
      </c>
      <c r="H43" s="106" t="s">
        <v>1361</v>
      </c>
      <c r="I43" s="37" t="s">
        <v>932</v>
      </c>
      <c r="J43" s="83" t="s">
        <v>926</v>
      </c>
      <c r="K43" s="98"/>
      <c r="L43" s="39" t="s">
        <v>933</v>
      </c>
      <c r="M43" s="63" t="s">
        <v>934</v>
      </c>
    </row>
    <row r="44" spans="1:13" ht="114" customHeight="1">
      <c r="A44" s="64">
        <v>136</v>
      </c>
      <c r="B44" s="49" t="s">
        <v>918</v>
      </c>
      <c r="C44" s="91">
        <v>45013</v>
      </c>
      <c r="D44" s="53" t="s">
        <v>553</v>
      </c>
      <c r="E44" s="86" t="s">
        <v>915</v>
      </c>
      <c r="F44" s="45" t="s">
        <v>12</v>
      </c>
      <c r="G44" s="176"/>
      <c r="H44" s="106" t="s">
        <v>1232</v>
      </c>
      <c r="I44" s="37" t="s">
        <v>293</v>
      </c>
      <c r="J44" s="83" t="s">
        <v>652</v>
      </c>
      <c r="K44" s="98"/>
      <c r="L44" s="39" t="s">
        <v>916</v>
      </c>
      <c r="M44" s="63" t="s">
        <v>917</v>
      </c>
    </row>
    <row r="45" spans="1:13" ht="114" customHeight="1">
      <c r="A45" s="64">
        <v>135</v>
      </c>
      <c r="B45" s="49" t="s">
        <v>924</v>
      </c>
      <c r="C45" s="50">
        <v>45012</v>
      </c>
      <c r="D45" s="53" t="s">
        <v>921</v>
      </c>
      <c r="E45" s="86" t="s">
        <v>925</v>
      </c>
      <c r="F45" s="45" t="s">
        <v>12</v>
      </c>
      <c r="G45" s="179">
        <v>0</v>
      </c>
      <c r="H45" s="106" t="s">
        <v>1233</v>
      </c>
      <c r="I45" s="41" t="s">
        <v>1109</v>
      </c>
      <c r="J45" s="83" t="s">
        <v>926</v>
      </c>
      <c r="K45" s="140"/>
      <c r="L45" s="39" t="s">
        <v>927</v>
      </c>
      <c r="M45" s="63" t="s">
        <v>928</v>
      </c>
    </row>
    <row r="46" spans="1:13" ht="114" customHeight="1">
      <c r="A46" s="64">
        <v>134</v>
      </c>
      <c r="B46" s="49" t="s">
        <v>920</v>
      </c>
      <c r="C46" s="50">
        <v>45012</v>
      </c>
      <c r="D46" s="53" t="s">
        <v>921</v>
      </c>
      <c r="E46" s="86" t="s">
        <v>929</v>
      </c>
      <c r="F46" s="45" t="s">
        <v>12</v>
      </c>
      <c r="G46" s="179">
        <v>0</v>
      </c>
      <c r="H46" s="106" t="s">
        <v>1233</v>
      </c>
      <c r="I46" s="41" t="s">
        <v>1109</v>
      </c>
      <c r="J46" s="83" t="s">
        <v>926</v>
      </c>
      <c r="K46" s="140"/>
      <c r="L46" s="39" t="s">
        <v>922</v>
      </c>
      <c r="M46" s="63" t="s">
        <v>923</v>
      </c>
    </row>
    <row r="47" spans="1:13" ht="114" customHeight="1">
      <c r="A47" s="64">
        <v>133</v>
      </c>
      <c r="B47" s="49" t="s">
        <v>852</v>
      </c>
      <c r="C47" s="198">
        <v>45012</v>
      </c>
      <c r="D47" s="36" t="s">
        <v>858</v>
      </c>
      <c r="E47" s="51" t="s">
        <v>853</v>
      </c>
      <c r="F47" s="45" t="s">
        <v>12</v>
      </c>
      <c r="G47" s="203">
        <v>0</v>
      </c>
      <c r="H47" s="106" t="s">
        <v>1234</v>
      </c>
      <c r="I47" s="37" t="s">
        <v>855</v>
      </c>
      <c r="J47" s="83" t="s">
        <v>731</v>
      </c>
      <c r="K47" s="38" t="s">
        <v>140</v>
      </c>
      <c r="L47" s="39" t="s">
        <v>856</v>
      </c>
      <c r="M47" s="63" t="s">
        <v>857</v>
      </c>
    </row>
    <row r="48" spans="1:13" ht="114" customHeight="1">
      <c r="A48" s="64">
        <v>132</v>
      </c>
      <c r="B48" s="49" t="s">
        <v>899</v>
      </c>
      <c r="C48" s="198">
        <v>45011</v>
      </c>
      <c r="D48" s="36" t="s">
        <v>904</v>
      </c>
      <c r="E48" s="51" t="s">
        <v>900</v>
      </c>
      <c r="F48" s="45" t="s">
        <v>12</v>
      </c>
      <c r="G48" s="203">
        <v>0</v>
      </c>
      <c r="H48" s="106" t="s">
        <v>1235</v>
      </c>
      <c r="I48" s="37" t="s">
        <v>901</v>
      </c>
      <c r="J48" s="83" t="s">
        <v>896</v>
      </c>
      <c r="K48" s="38"/>
      <c r="L48" s="39" t="s">
        <v>902</v>
      </c>
      <c r="M48" s="63" t="s">
        <v>903</v>
      </c>
    </row>
    <row r="49" spans="1:13" ht="126.75" customHeight="1">
      <c r="A49" s="64">
        <v>131</v>
      </c>
      <c r="B49" s="94" t="s">
        <v>1032</v>
      </c>
      <c r="C49" s="91">
        <v>45011</v>
      </c>
      <c r="D49" s="104" t="s">
        <v>1033</v>
      </c>
      <c r="E49" s="206" t="s">
        <v>1034</v>
      </c>
      <c r="F49" s="45" t="s">
        <v>12</v>
      </c>
      <c r="G49" s="218">
        <v>330</v>
      </c>
      <c r="H49" s="105" t="s">
        <v>1236</v>
      </c>
      <c r="I49" s="41" t="s">
        <v>1028</v>
      </c>
      <c r="J49" s="93" t="s">
        <v>1029</v>
      </c>
      <c r="K49" s="38"/>
      <c r="L49" s="39" t="s">
        <v>1030</v>
      </c>
      <c r="M49" s="63" t="s">
        <v>1031</v>
      </c>
    </row>
    <row r="50" spans="1:13" ht="114" customHeight="1">
      <c r="A50" s="64">
        <v>130</v>
      </c>
      <c r="B50" s="49" t="s">
        <v>893</v>
      </c>
      <c r="C50" s="198">
        <v>45011</v>
      </c>
      <c r="D50" s="36" t="s">
        <v>894</v>
      </c>
      <c r="E50" s="51" t="s">
        <v>895</v>
      </c>
      <c r="F50" s="45" t="s">
        <v>12</v>
      </c>
      <c r="G50" s="201">
        <v>100</v>
      </c>
      <c r="H50" s="106" t="s">
        <v>1237</v>
      </c>
      <c r="I50" s="41" t="s">
        <v>293</v>
      </c>
      <c r="J50" s="83" t="s">
        <v>896</v>
      </c>
      <c r="K50" s="204"/>
      <c r="L50" s="207" t="s">
        <v>897</v>
      </c>
      <c r="M50" s="208" t="s">
        <v>898</v>
      </c>
    </row>
    <row r="51" spans="1:13" ht="114" customHeight="1">
      <c r="A51" s="64">
        <v>129</v>
      </c>
      <c r="B51" s="49" t="s">
        <v>919</v>
      </c>
      <c r="C51" s="198">
        <v>45011</v>
      </c>
      <c r="D51" s="36" t="s">
        <v>847</v>
      </c>
      <c r="E51" s="51" t="s">
        <v>849</v>
      </c>
      <c r="F51" s="45" t="s">
        <v>12</v>
      </c>
      <c r="G51" s="203"/>
      <c r="H51" s="106" t="s">
        <v>1238</v>
      </c>
      <c r="I51" s="37" t="s">
        <v>200</v>
      </c>
      <c r="J51" s="83" t="s">
        <v>736</v>
      </c>
      <c r="K51" s="38" t="s">
        <v>140</v>
      </c>
      <c r="L51" s="39" t="s">
        <v>841</v>
      </c>
      <c r="M51" s="63" t="s">
        <v>848</v>
      </c>
    </row>
    <row r="52" spans="1:13" ht="114" customHeight="1">
      <c r="A52" s="64">
        <v>128</v>
      </c>
      <c r="B52" s="49" t="s">
        <v>845</v>
      </c>
      <c r="C52" s="50">
        <v>45011</v>
      </c>
      <c r="D52" s="36" t="s">
        <v>850</v>
      </c>
      <c r="E52" s="51" t="s">
        <v>842</v>
      </c>
      <c r="F52" s="45" t="s">
        <v>12</v>
      </c>
      <c r="G52" s="184">
        <v>50</v>
      </c>
      <c r="H52" s="106" t="s">
        <v>1239</v>
      </c>
      <c r="I52" s="54" t="s">
        <v>1065</v>
      </c>
      <c r="J52" s="83" t="s">
        <v>846</v>
      </c>
      <c r="K52" s="38" t="s">
        <v>140</v>
      </c>
      <c r="L52" s="39" t="s">
        <v>843</v>
      </c>
      <c r="M52" s="63" t="s">
        <v>844</v>
      </c>
    </row>
    <row r="53" spans="1:13" ht="114" customHeight="1">
      <c r="A53" s="64">
        <v>127</v>
      </c>
      <c r="B53" s="43" t="s">
        <v>819</v>
      </c>
      <c r="C53" s="50">
        <v>45010</v>
      </c>
      <c r="D53" s="36" t="s">
        <v>798</v>
      </c>
      <c r="E53" s="86" t="s">
        <v>851</v>
      </c>
      <c r="F53" s="45" t="s">
        <v>12</v>
      </c>
      <c r="G53" s="202"/>
      <c r="H53" s="106" t="s">
        <v>1240</v>
      </c>
      <c r="I53" s="41" t="s">
        <v>1110</v>
      </c>
      <c r="J53" s="83" t="s">
        <v>731</v>
      </c>
      <c r="K53" s="38" t="s">
        <v>140</v>
      </c>
      <c r="L53" s="39" t="s">
        <v>799</v>
      </c>
      <c r="M53" s="63" t="s">
        <v>800</v>
      </c>
    </row>
    <row r="54" spans="1:13" ht="114" customHeight="1">
      <c r="A54" s="64">
        <v>126</v>
      </c>
      <c r="B54" s="43" t="s">
        <v>818</v>
      </c>
      <c r="C54" s="50">
        <v>45010</v>
      </c>
      <c r="D54" s="36" t="s">
        <v>854</v>
      </c>
      <c r="E54" s="86" t="s">
        <v>1076</v>
      </c>
      <c r="F54" s="45" t="s">
        <v>12</v>
      </c>
      <c r="G54" s="179">
        <v>300</v>
      </c>
      <c r="H54" s="106" t="s">
        <v>1241</v>
      </c>
      <c r="I54" s="37" t="s">
        <v>200</v>
      </c>
      <c r="J54" s="83" t="s">
        <v>656</v>
      </c>
      <c r="K54" s="38" t="s">
        <v>140</v>
      </c>
      <c r="L54" s="39" t="s">
        <v>816</v>
      </c>
      <c r="M54" s="63" t="s">
        <v>817</v>
      </c>
    </row>
    <row r="55" spans="1:13" ht="114" customHeight="1">
      <c r="A55" s="64">
        <v>125</v>
      </c>
      <c r="B55" s="49" t="s">
        <v>824</v>
      </c>
      <c r="C55" s="90">
        <v>45010</v>
      </c>
      <c r="D55" s="11" t="s">
        <v>823</v>
      </c>
      <c r="E55" s="12" t="s">
        <v>822</v>
      </c>
      <c r="F55" s="45" t="s">
        <v>12</v>
      </c>
      <c r="G55" s="179">
        <v>238</v>
      </c>
      <c r="H55" s="107" t="s">
        <v>1242</v>
      </c>
      <c r="I55" s="41" t="s">
        <v>775</v>
      </c>
      <c r="J55" s="83" t="s">
        <v>788</v>
      </c>
      <c r="K55" s="38"/>
      <c r="L55" s="39" t="s">
        <v>821</v>
      </c>
      <c r="M55" s="40" t="s">
        <v>820</v>
      </c>
    </row>
    <row r="56" spans="1:13" ht="114" customHeight="1">
      <c r="A56" s="64">
        <v>124</v>
      </c>
      <c r="B56" s="49" t="s">
        <v>806</v>
      </c>
      <c r="C56" s="90">
        <v>45010</v>
      </c>
      <c r="D56" s="11" t="s">
        <v>807</v>
      </c>
      <c r="E56" s="12" t="s">
        <v>1077</v>
      </c>
      <c r="F56" s="45" t="s">
        <v>12</v>
      </c>
      <c r="G56" s="179">
        <v>15</v>
      </c>
      <c r="H56" s="107" t="s">
        <v>1230</v>
      </c>
      <c r="I56" s="102" t="s">
        <v>1078</v>
      </c>
      <c r="J56" s="162" t="s">
        <v>656</v>
      </c>
      <c r="K56" s="140"/>
      <c r="L56" s="39" t="s">
        <v>808</v>
      </c>
      <c r="M56" s="40" t="s">
        <v>809</v>
      </c>
    </row>
    <row r="57" spans="1:13" ht="111.75" customHeight="1">
      <c r="A57" s="64">
        <v>123</v>
      </c>
      <c r="B57" s="49" t="s">
        <v>805</v>
      </c>
      <c r="C57" s="90">
        <v>45010</v>
      </c>
      <c r="D57" s="11" t="s">
        <v>801</v>
      </c>
      <c r="E57" s="12" t="s">
        <v>802</v>
      </c>
      <c r="F57" s="45" t="s">
        <v>12</v>
      </c>
      <c r="G57" s="179">
        <v>100</v>
      </c>
      <c r="H57" s="107" t="s">
        <v>1243</v>
      </c>
      <c r="I57" s="102" t="s">
        <v>1079</v>
      </c>
      <c r="J57" s="199" t="s">
        <v>1111</v>
      </c>
      <c r="K57" s="140"/>
      <c r="L57" s="39" t="s">
        <v>803</v>
      </c>
      <c r="M57" s="40" t="s">
        <v>804</v>
      </c>
    </row>
    <row r="58" spans="1:13" ht="114" customHeight="1">
      <c r="A58" s="64">
        <v>122</v>
      </c>
      <c r="B58" s="49" t="s">
        <v>787</v>
      </c>
      <c r="C58" s="198">
        <v>45009</v>
      </c>
      <c r="D58" s="36" t="s">
        <v>789</v>
      </c>
      <c r="E58" s="51" t="s">
        <v>792</v>
      </c>
      <c r="F58" s="45" t="s">
        <v>12</v>
      </c>
      <c r="G58" s="197">
        <v>0</v>
      </c>
      <c r="H58" s="106" t="s">
        <v>1212</v>
      </c>
      <c r="I58" s="41" t="s">
        <v>796</v>
      </c>
      <c r="J58" s="52" t="s">
        <v>389</v>
      </c>
      <c r="K58" s="140"/>
      <c r="L58" s="39" t="s">
        <v>790</v>
      </c>
      <c r="M58" s="63" t="s">
        <v>791</v>
      </c>
    </row>
    <row r="59" spans="1:13" ht="114" customHeight="1">
      <c r="A59" s="64">
        <v>121</v>
      </c>
      <c r="B59" s="49" t="s">
        <v>781</v>
      </c>
      <c r="C59" s="198">
        <v>45009</v>
      </c>
      <c r="D59" s="36" t="s">
        <v>782</v>
      </c>
      <c r="E59" s="51" t="s">
        <v>783</v>
      </c>
      <c r="F59" s="45" t="s">
        <v>12</v>
      </c>
      <c r="G59" s="197">
        <v>0</v>
      </c>
      <c r="H59" s="106" t="s">
        <v>1244</v>
      </c>
      <c r="I59" s="37" t="s">
        <v>784</v>
      </c>
      <c r="J59" s="83" t="s">
        <v>731</v>
      </c>
      <c r="K59" s="38" t="s">
        <v>140</v>
      </c>
      <c r="L59" s="39" t="s">
        <v>785</v>
      </c>
      <c r="M59" s="63" t="s">
        <v>786</v>
      </c>
    </row>
    <row r="60" spans="1:13" ht="114" customHeight="1">
      <c r="A60" s="64">
        <v>120</v>
      </c>
      <c r="B60" s="48" t="s">
        <v>780</v>
      </c>
      <c r="C60" s="110">
        <v>45009</v>
      </c>
      <c r="D60" s="99" t="s">
        <v>776</v>
      </c>
      <c r="E60" s="206" t="s">
        <v>777</v>
      </c>
      <c r="F60" s="45" t="s">
        <v>12</v>
      </c>
      <c r="G60" s="176">
        <v>10</v>
      </c>
      <c r="H60" s="105" t="s">
        <v>1245</v>
      </c>
      <c r="I60" s="41" t="s">
        <v>1112</v>
      </c>
      <c r="J60" s="162" t="s">
        <v>656</v>
      </c>
      <c r="K60" s="98"/>
      <c r="L60" s="39" t="s">
        <v>778</v>
      </c>
      <c r="M60" s="63" t="s">
        <v>779</v>
      </c>
    </row>
    <row r="61" spans="1:13" ht="114" customHeight="1">
      <c r="A61" s="64">
        <v>119</v>
      </c>
      <c r="B61" s="48" t="s">
        <v>770</v>
      </c>
      <c r="C61" s="50">
        <v>45008</v>
      </c>
      <c r="D61" s="36" t="s">
        <v>771</v>
      </c>
      <c r="E61" s="51" t="s">
        <v>772</v>
      </c>
      <c r="F61" s="45" t="s">
        <v>12</v>
      </c>
      <c r="G61" s="184">
        <v>0</v>
      </c>
      <c r="H61" s="106" t="s">
        <v>1246</v>
      </c>
      <c r="I61" s="83" t="s">
        <v>1113</v>
      </c>
      <c r="J61" s="83" t="s">
        <v>664</v>
      </c>
      <c r="K61" s="38"/>
      <c r="L61" s="40" t="s">
        <v>773</v>
      </c>
      <c r="M61" s="63" t="s">
        <v>774</v>
      </c>
    </row>
    <row r="62" spans="1:13" ht="114" customHeight="1">
      <c r="A62" s="64">
        <v>118</v>
      </c>
      <c r="B62" s="48" t="s">
        <v>764</v>
      </c>
      <c r="C62" s="50">
        <v>45008</v>
      </c>
      <c r="D62" s="36" t="s">
        <v>765</v>
      </c>
      <c r="E62" s="51" t="s">
        <v>769</v>
      </c>
      <c r="F62" s="45" t="s">
        <v>12</v>
      </c>
      <c r="G62" s="184">
        <v>0</v>
      </c>
      <c r="H62" s="106" t="s">
        <v>1247</v>
      </c>
      <c r="I62" s="83" t="s">
        <v>1114</v>
      </c>
      <c r="J62" s="83" t="s">
        <v>766</v>
      </c>
      <c r="K62" s="38"/>
      <c r="L62" s="40" t="s">
        <v>767</v>
      </c>
      <c r="M62" s="63" t="s">
        <v>768</v>
      </c>
    </row>
    <row r="63" spans="1:13" ht="114" customHeight="1">
      <c r="A63" s="64">
        <v>117</v>
      </c>
      <c r="B63" s="48" t="s">
        <v>759</v>
      </c>
      <c r="C63" s="50">
        <v>45007</v>
      </c>
      <c r="D63" s="36" t="s">
        <v>763</v>
      </c>
      <c r="E63" s="51" t="s">
        <v>760</v>
      </c>
      <c r="F63" s="45" t="s">
        <v>12</v>
      </c>
      <c r="G63" s="184">
        <v>23</v>
      </c>
      <c r="H63" s="106" t="s">
        <v>1248</v>
      </c>
      <c r="I63" s="83" t="s">
        <v>1115</v>
      </c>
      <c r="J63" s="83" t="s">
        <v>652</v>
      </c>
      <c r="K63" s="38"/>
      <c r="L63" s="40" t="s">
        <v>761</v>
      </c>
      <c r="M63" s="63" t="s">
        <v>762</v>
      </c>
    </row>
    <row r="64" spans="1:13" ht="114" customHeight="1">
      <c r="A64" s="64">
        <v>116</v>
      </c>
      <c r="B64" s="48" t="s">
        <v>752</v>
      </c>
      <c r="C64" s="50">
        <v>45008</v>
      </c>
      <c r="D64" s="36" t="s">
        <v>753</v>
      </c>
      <c r="E64" s="51" t="s">
        <v>754</v>
      </c>
      <c r="F64" s="45" t="s">
        <v>12</v>
      </c>
      <c r="G64" s="184">
        <v>0</v>
      </c>
      <c r="H64" s="106" t="s">
        <v>1249</v>
      </c>
      <c r="I64" s="83" t="s">
        <v>34</v>
      </c>
      <c r="J64" s="83" t="s">
        <v>650</v>
      </c>
      <c r="K64" s="38" t="s">
        <v>140</v>
      </c>
      <c r="L64" s="40" t="s">
        <v>755</v>
      </c>
      <c r="M64" s="63" t="s">
        <v>756</v>
      </c>
    </row>
    <row r="65" spans="1:13" ht="114" customHeight="1">
      <c r="A65" s="64">
        <v>115</v>
      </c>
      <c r="B65" s="94" t="s">
        <v>725</v>
      </c>
      <c r="C65" s="91">
        <v>45006</v>
      </c>
      <c r="D65" s="36" t="s">
        <v>150</v>
      </c>
      <c r="E65" s="86" t="s">
        <v>748</v>
      </c>
      <c r="F65" s="45" t="s">
        <v>12</v>
      </c>
      <c r="G65" s="179">
        <v>420</v>
      </c>
      <c r="H65" s="106" t="s">
        <v>1250</v>
      </c>
      <c r="I65" s="41" t="s">
        <v>255</v>
      </c>
      <c r="J65" s="83" t="s">
        <v>738</v>
      </c>
      <c r="K65" s="38" t="s">
        <v>140</v>
      </c>
      <c r="L65" s="39" t="s">
        <v>739</v>
      </c>
      <c r="M65" s="63" t="s">
        <v>740</v>
      </c>
    </row>
    <row r="66" spans="1:13" ht="114" customHeight="1">
      <c r="A66" s="64">
        <v>114</v>
      </c>
      <c r="B66" s="48" t="s">
        <v>712</v>
      </c>
      <c r="C66" s="50">
        <v>45006</v>
      </c>
      <c r="D66" s="36" t="s">
        <v>708</v>
      </c>
      <c r="E66" s="51" t="s">
        <v>1038</v>
      </c>
      <c r="F66" s="45" t="s">
        <v>12</v>
      </c>
      <c r="G66" s="179">
        <v>600</v>
      </c>
      <c r="H66" s="106" t="s">
        <v>1251</v>
      </c>
      <c r="I66" s="37"/>
      <c r="J66" s="52" t="s">
        <v>709</v>
      </c>
      <c r="K66" s="38"/>
      <c r="L66" s="39" t="s">
        <v>710</v>
      </c>
      <c r="M66" s="40" t="s">
        <v>711</v>
      </c>
    </row>
    <row r="67" spans="1:13" ht="114" customHeight="1">
      <c r="A67" s="64">
        <v>113</v>
      </c>
      <c r="B67" s="48" t="s">
        <v>676</v>
      </c>
      <c r="C67" s="50">
        <v>45006</v>
      </c>
      <c r="D67" s="36" t="s">
        <v>483</v>
      </c>
      <c r="E67" s="51" t="s">
        <v>1039</v>
      </c>
      <c r="F67" s="45" t="s">
        <v>12</v>
      </c>
      <c r="G67" s="179">
        <v>0</v>
      </c>
      <c r="H67" s="106" t="s">
        <v>1252</v>
      </c>
      <c r="I67" s="37" t="s">
        <v>677</v>
      </c>
      <c r="J67" s="83" t="s">
        <v>650</v>
      </c>
      <c r="K67" s="38" t="s">
        <v>140</v>
      </c>
      <c r="L67" s="39" t="s">
        <v>678</v>
      </c>
      <c r="M67" s="40" t="s">
        <v>679</v>
      </c>
    </row>
    <row r="68" spans="1:13" ht="114" customHeight="1">
      <c r="A68" s="64">
        <v>112</v>
      </c>
      <c r="B68" s="48" t="s">
        <v>670</v>
      </c>
      <c r="C68" s="50">
        <v>45006</v>
      </c>
      <c r="D68" s="52" t="s">
        <v>674</v>
      </c>
      <c r="E68" s="86" t="s">
        <v>671</v>
      </c>
      <c r="F68" s="45" t="s">
        <v>12</v>
      </c>
      <c r="G68" s="178">
        <v>100</v>
      </c>
      <c r="H68" s="106" t="s">
        <v>1253</v>
      </c>
      <c r="I68" s="41" t="s">
        <v>1116</v>
      </c>
      <c r="J68" s="52" t="s">
        <v>675</v>
      </c>
      <c r="K68" s="38"/>
      <c r="L68" s="39" t="s">
        <v>672</v>
      </c>
      <c r="M68" s="63" t="s">
        <v>673</v>
      </c>
    </row>
    <row r="69" spans="1:13" ht="114" customHeight="1">
      <c r="A69" s="64">
        <v>111</v>
      </c>
      <c r="B69" s="48" t="s">
        <v>743</v>
      </c>
      <c r="C69" s="50">
        <v>45005</v>
      </c>
      <c r="D69" s="36" t="s">
        <v>741</v>
      </c>
      <c r="E69" s="86" t="s">
        <v>742</v>
      </c>
      <c r="F69" s="45" t="s">
        <v>12</v>
      </c>
      <c r="G69" s="179">
        <v>30</v>
      </c>
      <c r="H69" s="106" t="s">
        <v>1254</v>
      </c>
      <c r="I69" s="41" t="s">
        <v>744</v>
      </c>
      <c r="J69" s="83" t="s">
        <v>726</v>
      </c>
      <c r="K69" s="140"/>
      <c r="L69" s="39" t="s">
        <v>745</v>
      </c>
      <c r="M69" s="63" t="s">
        <v>746</v>
      </c>
    </row>
    <row r="70" spans="1:13" ht="114" customHeight="1">
      <c r="A70" s="64">
        <v>110</v>
      </c>
      <c r="B70" s="48" t="s">
        <v>715</v>
      </c>
      <c r="C70" s="50">
        <v>45005</v>
      </c>
      <c r="D70" s="36" t="s">
        <v>716</v>
      </c>
      <c r="E70" s="51" t="s">
        <v>1040</v>
      </c>
      <c r="F70" s="45" t="s">
        <v>12</v>
      </c>
      <c r="G70" s="179">
        <v>8</v>
      </c>
      <c r="H70" s="106" t="s">
        <v>1255</v>
      </c>
      <c r="I70" s="37"/>
      <c r="J70" s="83" t="s">
        <v>650</v>
      </c>
      <c r="K70" s="38"/>
      <c r="L70" s="39" t="s">
        <v>714</v>
      </c>
      <c r="M70" s="40" t="s">
        <v>713</v>
      </c>
    </row>
    <row r="71" spans="1:13" ht="114" customHeight="1">
      <c r="A71" s="64">
        <v>109</v>
      </c>
      <c r="B71" s="48" t="s">
        <v>701</v>
      </c>
      <c r="C71" s="50">
        <v>45005</v>
      </c>
      <c r="D71" s="36" t="s">
        <v>700</v>
      </c>
      <c r="E71" s="86" t="s">
        <v>706</v>
      </c>
      <c r="F71" s="13" t="s">
        <v>12</v>
      </c>
      <c r="G71" s="179">
        <v>10</v>
      </c>
      <c r="H71" s="105" t="s">
        <v>1256</v>
      </c>
      <c r="I71" s="37" t="s">
        <v>1080</v>
      </c>
      <c r="J71" s="83" t="s">
        <v>702</v>
      </c>
      <c r="K71" s="38"/>
      <c r="L71" s="39" t="s">
        <v>704</v>
      </c>
      <c r="M71" s="63" t="s">
        <v>705</v>
      </c>
    </row>
    <row r="72" spans="1:13" ht="114" customHeight="1">
      <c r="A72" s="64">
        <v>108</v>
      </c>
      <c r="B72" s="48" t="s">
        <v>690</v>
      </c>
      <c r="C72" s="50">
        <v>45005</v>
      </c>
      <c r="D72" s="36" t="s">
        <v>691</v>
      </c>
      <c r="E72" s="51" t="s">
        <v>699</v>
      </c>
      <c r="F72" s="45" t="s">
        <v>12</v>
      </c>
      <c r="G72" s="178">
        <v>0</v>
      </c>
      <c r="H72" s="106" t="s">
        <v>1257</v>
      </c>
      <c r="I72" s="37" t="s">
        <v>696</v>
      </c>
      <c r="J72" s="83" t="s">
        <v>1066</v>
      </c>
      <c r="K72" s="140"/>
      <c r="L72" s="39" t="s">
        <v>697</v>
      </c>
      <c r="M72" s="63" t="s">
        <v>698</v>
      </c>
    </row>
    <row r="73" spans="1:13" ht="114" customHeight="1">
      <c r="A73" s="64">
        <v>107</v>
      </c>
      <c r="B73" s="48" t="s">
        <v>681</v>
      </c>
      <c r="C73" s="50">
        <v>45005</v>
      </c>
      <c r="D73" s="36" t="s">
        <v>399</v>
      </c>
      <c r="E73" s="51" t="s">
        <v>1041</v>
      </c>
      <c r="F73" s="45" t="s">
        <v>12</v>
      </c>
      <c r="G73" s="178">
        <v>0</v>
      </c>
      <c r="H73" s="106" t="s">
        <v>1258</v>
      </c>
      <c r="I73" s="37" t="s">
        <v>1081</v>
      </c>
      <c r="J73" s="52" t="s">
        <v>685</v>
      </c>
      <c r="K73" s="38"/>
      <c r="L73" s="39" t="s">
        <v>683</v>
      </c>
      <c r="M73" s="40" t="s">
        <v>684</v>
      </c>
    </row>
    <row r="74" spans="1:13" ht="114" customHeight="1">
      <c r="A74" s="64">
        <v>106</v>
      </c>
      <c r="B74" s="141" t="s">
        <v>643</v>
      </c>
      <c r="C74" s="90">
        <v>45005</v>
      </c>
      <c r="D74" s="103" t="s">
        <v>646</v>
      </c>
      <c r="E74" s="12" t="s">
        <v>908</v>
      </c>
      <c r="F74" s="45" t="s">
        <v>12</v>
      </c>
      <c r="G74" s="178">
        <v>0</v>
      </c>
      <c r="H74" s="159" t="s">
        <v>1374</v>
      </c>
      <c r="I74" s="160" t="s">
        <v>1082</v>
      </c>
      <c r="J74" s="161" t="s">
        <v>658</v>
      </c>
      <c r="K74" s="140"/>
      <c r="L74" s="39" t="s">
        <v>644</v>
      </c>
      <c r="M74" s="40" t="s">
        <v>645</v>
      </c>
    </row>
    <row r="75" spans="1:13" ht="114" customHeight="1">
      <c r="A75" s="64">
        <v>105</v>
      </c>
      <c r="B75" s="141" t="s">
        <v>639</v>
      </c>
      <c r="C75" s="91">
        <v>45005</v>
      </c>
      <c r="D75" s="99" t="s">
        <v>640</v>
      </c>
      <c r="E75" s="206" t="s">
        <v>757</v>
      </c>
      <c r="F75" s="45" t="s">
        <v>12</v>
      </c>
      <c r="G75" s="176"/>
      <c r="H75" s="105" t="s">
        <v>1259</v>
      </c>
      <c r="I75" s="41" t="s">
        <v>793</v>
      </c>
      <c r="J75" s="162" t="s">
        <v>656</v>
      </c>
      <c r="K75" s="98"/>
      <c r="L75" s="40" t="s">
        <v>641</v>
      </c>
      <c r="M75" s="40" t="s">
        <v>642</v>
      </c>
    </row>
    <row r="76" spans="1:13" ht="114" customHeight="1">
      <c r="A76" s="64">
        <v>104</v>
      </c>
      <c r="B76" s="49" t="s">
        <v>633</v>
      </c>
      <c r="C76" s="50">
        <v>45005</v>
      </c>
      <c r="D76" s="53" t="s">
        <v>1196</v>
      </c>
      <c r="E76" s="86" t="s">
        <v>1197</v>
      </c>
      <c r="F76" s="45" t="s">
        <v>12</v>
      </c>
      <c r="G76" s="176">
        <v>800</v>
      </c>
      <c r="H76" s="106" t="s">
        <v>1260</v>
      </c>
      <c r="I76" s="37"/>
      <c r="J76" s="83" t="s">
        <v>1198</v>
      </c>
      <c r="K76" s="38"/>
      <c r="L76" s="39" t="s">
        <v>1199</v>
      </c>
      <c r="M76" s="40" t="s">
        <v>1200</v>
      </c>
    </row>
    <row r="77" spans="1:13" ht="114" customHeight="1">
      <c r="A77" s="64">
        <v>103</v>
      </c>
      <c r="B77" s="48" t="s">
        <v>627</v>
      </c>
      <c r="C77" s="50">
        <v>45004</v>
      </c>
      <c r="D77" s="99" t="s">
        <v>1097</v>
      </c>
      <c r="E77" s="206" t="s">
        <v>1096</v>
      </c>
      <c r="F77" s="45" t="s">
        <v>12</v>
      </c>
      <c r="G77" s="176"/>
      <c r="H77" s="105" t="s">
        <v>1369</v>
      </c>
      <c r="I77" s="147" t="s">
        <v>1095</v>
      </c>
      <c r="J77" s="162" t="s">
        <v>659</v>
      </c>
      <c r="K77" s="140"/>
      <c r="L77" s="39" t="s">
        <v>1094</v>
      </c>
      <c r="M77" s="63" t="s">
        <v>1093</v>
      </c>
    </row>
    <row r="78" spans="1:13" ht="114" customHeight="1">
      <c r="A78" s="64">
        <v>102</v>
      </c>
      <c r="B78" s="48" t="s">
        <v>626</v>
      </c>
      <c r="C78" s="50">
        <v>45004</v>
      </c>
      <c r="D78" s="99" t="s">
        <v>607</v>
      </c>
      <c r="E78" s="206" t="s">
        <v>628</v>
      </c>
      <c r="F78" s="45" t="s">
        <v>12</v>
      </c>
      <c r="G78" s="176"/>
      <c r="H78" s="105" t="s">
        <v>1368</v>
      </c>
      <c r="I78" s="147" t="s">
        <v>1090</v>
      </c>
      <c r="J78" s="162" t="s">
        <v>659</v>
      </c>
      <c r="K78" s="140"/>
      <c r="L78" s="39" t="s">
        <v>1091</v>
      </c>
      <c r="M78" s="63" t="s">
        <v>1092</v>
      </c>
    </row>
    <row r="79" spans="1:13" ht="114" customHeight="1">
      <c r="A79" s="64">
        <v>101</v>
      </c>
      <c r="B79" s="48" t="s">
        <v>609</v>
      </c>
      <c r="C79" s="50">
        <v>45004</v>
      </c>
      <c r="D79" s="36" t="s">
        <v>747</v>
      </c>
      <c r="E79" s="86" t="s">
        <v>610</v>
      </c>
      <c r="F79" s="13" t="s">
        <v>12</v>
      </c>
      <c r="G79" s="177"/>
      <c r="H79" s="106" t="s">
        <v>1261</v>
      </c>
      <c r="I79" s="41" t="s">
        <v>463</v>
      </c>
      <c r="J79" s="52" t="s">
        <v>464</v>
      </c>
      <c r="K79" s="38"/>
      <c r="L79" s="39" t="s">
        <v>611</v>
      </c>
      <c r="M79" s="63" t="s">
        <v>612</v>
      </c>
    </row>
    <row r="80" spans="1:13" ht="114" customHeight="1">
      <c r="A80" s="64">
        <v>100</v>
      </c>
      <c r="B80" s="94" t="s">
        <v>602</v>
      </c>
      <c r="C80" s="50">
        <v>45003</v>
      </c>
      <c r="D80" s="53" t="s">
        <v>36</v>
      </c>
      <c r="E80" s="51" t="s">
        <v>935</v>
      </c>
      <c r="F80" s="45" t="s">
        <v>12</v>
      </c>
      <c r="G80" s="179"/>
      <c r="H80" s="106" t="s">
        <v>1263</v>
      </c>
      <c r="I80" s="37"/>
      <c r="J80" s="83" t="s">
        <v>605</v>
      </c>
      <c r="K80" s="148"/>
      <c r="L80" s="39" t="s">
        <v>603</v>
      </c>
      <c r="M80" s="63" t="s">
        <v>604</v>
      </c>
    </row>
    <row r="81" spans="1:13" ht="114" customHeight="1">
      <c r="A81" s="64">
        <v>99</v>
      </c>
      <c r="B81" s="94" t="s">
        <v>563</v>
      </c>
      <c r="C81" s="91">
        <v>45003</v>
      </c>
      <c r="D81" s="143" t="s">
        <v>564</v>
      </c>
      <c r="E81" s="51" t="s">
        <v>723</v>
      </c>
      <c r="F81" s="45" t="s">
        <v>12</v>
      </c>
      <c r="G81" s="179"/>
      <c r="H81" s="106" t="s">
        <v>1262</v>
      </c>
      <c r="I81" s="41" t="s">
        <v>565</v>
      </c>
      <c r="J81" s="161" t="s">
        <v>1117</v>
      </c>
      <c r="K81" s="38"/>
      <c r="L81" s="39" t="s">
        <v>566</v>
      </c>
      <c r="M81" s="63" t="s">
        <v>567</v>
      </c>
    </row>
    <row r="82" spans="1:13" ht="114" customHeight="1">
      <c r="A82" s="64">
        <v>98</v>
      </c>
      <c r="B82" s="48" t="s">
        <v>560</v>
      </c>
      <c r="C82" s="50">
        <v>45003</v>
      </c>
      <c r="D82" s="36" t="s">
        <v>128</v>
      </c>
      <c r="E82" s="86" t="s">
        <v>562</v>
      </c>
      <c r="F82" s="45" t="s">
        <v>12</v>
      </c>
      <c r="G82" s="177">
        <v>500</v>
      </c>
      <c r="H82" s="106" t="s">
        <v>1264</v>
      </c>
      <c r="I82" s="37" t="s">
        <v>1118</v>
      </c>
      <c r="J82" s="83" t="s">
        <v>656</v>
      </c>
      <c r="K82" s="149"/>
      <c r="L82" s="39" t="s">
        <v>561</v>
      </c>
      <c r="M82" s="63" t="s">
        <v>325</v>
      </c>
    </row>
    <row r="83" spans="1:13" ht="114" customHeight="1">
      <c r="A83" s="64">
        <v>97</v>
      </c>
      <c r="B83" s="94" t="s">
        <v>554</v>
      </c>
      <c r="C83" s="91">
        <v>45003</v>
      </c>
      <c r="D83" s="104" t="s">
        <v>555</v>
      </c>
      <c r="E83" s="206" t="s">
        <v>859</v>
      </c>
      <c r="F83" s="45" t="s">
        <v>12</v>
      </c>
      <c r="G83" s="176"/>
      <c r="H83" s="105" t="s">
        <v>1265</v>
      </c>
      <c r="I83" s="41" t="s">
        <v>559</v>
      </c>
      <c r="J83" s="161" t="s">
        <v>661</v>
      </c>
      <c r="K83" s="38"/>
      <c r="L83" s="39" t="s">
        <v>556</v>
      </c>
      <c r="M83" s="63" t="s">
        <v>557</v>
      </c>
    </row>
    <row r="84" spans="1:13" ht="114" customHeight="1">
      <c r="A84" s="64">
        <v>96</v>
      </c>
      <c r="B84" s="94" t="s">
        <v>622</v>
      </c>
      <c r="C84" s="91">
        <v>45002</v>
      </c>
      <c r="D84" s="104" t="s">
        <v>623</v>
      </c>
      <c r="E84" s="206" t="s">
        <v>751</v>
      </c>
      <c r="F84" s="45" t="s">
        <v>12</v>
      </c>
      <c r="G84" s="176"/>
      <c r="H84" s="105" t="s">
        <v>1266</v>
      </c>
      <c r="I84" s="41" t="s">
        <v>1098</v>
      </c>
      <c r="J84" s="161" t="s">
        <v>660</v>
      </c>
      <c r="K84" s="38"/>
      <c r="L84" s="39" t="s">
        <v>624</v>
      </c>
      <c r="M84" s="63" t="s">
        <v>625</v>
      </c>
    </row>
    <row r="85" spans="1:13" ht="114" customHeight="1">
      <c r="A85" s="64">
        <v>95</v>
      </c>
      <c r="B85" s="48" t="s">
        <v>569</v>
      </c>
      <c r="C85" s="50">
        <v>45002</v>
      </c>
      <c r="D85" s="36" t="s">
        <v>572</v>
      </c>
      <c r="E85" s="86" t="s">
        <v>573</v>
      </c>
      <c r="F85" s="45" t="s">
        <v>12</v>
      </c>
      <c r="G85" s="177">
        <v>500</v>
      </c>
      <c r="H85" s="106" t="s">
        <v>1267</v>
      </c>
      <c r="I85" s="37" t="s">
        <v>613</v>
      </c>
      <c r="J85" s="162" t="s">
        <v>662</v>
      </c>
      <c r="K85" s="38" t="s">
        <v>140</v>
      </c>
      <c r="L85" s="39" t="s">
        <v>570</v>
      </c>
      <c r="M85" s="63" t="s">
        <v>571</v>
      </c>
    </row>
    <row r="86" spans="1:13" ht="114" customHeight="1">
      <c r="A86" s="64">
        <v>94</v>
      </c>
      <c r="B86" s="141" t="s">
        <v>548</v>
      </c>
      <c r="C86" s="91">
        <v>45001</v>
      </c>
      <c r="D86" s="99" t="s">
        <v>616</v>
      </c>
      <c r="E86" s="145" t="s">
        <v>647</v>
      </c>
      <c r="F86" s="45" t="s">
        <v>12</v>
      </c>
      <c r="G86" s="176">
        <v>150</v>
      </c>
      <c r="H86" s="105" t="s">
        <v>1268</v>
      </c>
      <c r="I86" s="92" t="s">
        <v>637</v>
      </c>
      <c r="J86" s="162" t="s">
        <v>1119</v>
      </c>
      <c r="K86" s="38" t="s">
        <v>140</v>
      </c>
      <c r="L86" s="100" t="s">
        <v>549</v>
      </c>
      <c r="M86" s="101" t="s">
        <v>550</v>
      </c>
    </row>
    <row r="87" spans="1:13" ht="114" customHeight="1">
      <c r="A87" s="64">
        <v>93</v>
      </c>
      <c r="B87" s="141" t="s">
        <v>538</v>
      </c>
      <c r="C87" s="113">
        <v>45001</v>
      </c>
      <c r="D87" s="99" t="s">
        <v>539</v>
      </c>
      <c r="E87" s="206" t="s">
        <v>540</v>
      </c>
      <c r="F87" s="45" t="s">
        <v>12</v>
      </c>
      <c r="G87" s="176">
        <v>85</v>
      </c>
      <c r="H87" s="105" t="s">
        <v>1269</v>
      </c>
      <c r="I87" s="41"/>
      <c r="J87" s="162" t="s">
        <v>656</v>
      </c>
      <c r="K87" s="98"/>
      <c r="L87" s="100" t="s">
        <v>541</v>
      </c>
      <c r="M87" s="101" t="s">
        <v>542</v>
      </c>
    </row>
    <row r="88" spans="1:13" ht="114" customHeight="1">
      <c r="A88" s="64">
        <v>92</v>
      </c>
      <c r="B88" s="48" t="s">
        <v>523</v>
      </c>
      <c r="C88" s="110">
        <v>45001</v>
      </c>
      <c r="D88" s="99" t="s">
        <v>55</v>
      </c>
      <c r="E88" s="206" t="s">
        <v>524</v>
      </c>
      <c r="F88" s="45" t="s">
        <v>12</v>
      </c>
      <c r="G88" s="176">
        <v>60</v>
      </c>
      <c r="H88" s="105" t="s">
        <v>1270</v>
      </c>
      <c r="I88" s="41" t="s">
        <v>525</v>
      </c>
      <c r="J88" s="162" t="s">
        <v>656</v>
      </c>
      <c r="K88" s="98"/>
      <c r="L88" s="39" t="s">
        <v>526</v>
      </c>
      <c r="M88" s="63" t="s">
        <v>527</v>
      </c>
    </row>
    <row r="89" spans="1:13" ht="114" customHeight="1">
      <c r="A89" s="64">
        <v>91</v>
      </c>
      <c r="B89" s="48" t="s">
        <v>502</v>
      </c>
      <c r="C89" s="50">
        <v>45001</v>
      </c>
      <c r="D89" s="99" t="s">
        <v>501</v>
      </c>
      <c r="E89" s="206" t="s">
        <v>608</v>
      </c>
      <c r="F89" s="45" t="s">
        <v>12</v>
      </c>
      <c r="G89" s="176">
        <v>0</v>
      </c>
      <c r="H89" s="105" t="s">
        <v>1271</v>
      </c>
      <c r="I89" s="41" t="s">
        <v>794</v>
      </c>
      <c r="J89" s="162" t="s">
        <v>659</v>
      </c>
      <c r="K89" s="108"/>
      <c r="L89" s="39" t="s">
        <v>503</v>
      </c>
      <c r="M89" s="63" t="s">
        <v>504</v>
      </c>
    </row>
    <row r="90" spans="1:13" ht="114" customHeight="1">
      <c r="A90" s="64">
        <v>90</v>
      </c>
      <c r="B90" s="94" t="s">
        <v>491</v>
      </c>
      <c r="C90" s="50">
        <v>45001</v>
      </c>
      <c r="D90" s="99" t="s">
        <v>456</v>
      </c>
      <c r="E90" s="206" t="s">
        <v>492</v>
      </c>
      <c r="F90" s="45" t="s">
        <v>12</v>
      </c>
      <c r="G90" s="176">
        <v>150</v>
      </c>
      <c r="H90" s="105" t="s">
        <v>1272</v>
      </c>
      <c r="I90" s="37" t="s">
        <v>400</v>
      </c>
      <c r="J90" s="162" t="s">
        <v>651</v>
      </c>
      <c r="K90" s="98"/>
      <c r="L90" s="39" t="s">
        <v>495</v>
      </c>
      <c r="M90" s="63" t="s">
        <v>496</v>
      </c>
    </row>
    <row r="91" spans="1:13" ht="114" customHeight="1">
      <c r="A91" s="64">
        <v>89</v>
      </c>
      <c r="B91" s="94" t="s">
        <v>490</v>
      </c>
      <c r="C91" s="91">
        <v>45001</v>
      </c>
      <c r="D91" s="36" t="s">
        <v>456</v>
      </c>
      <c r="E91" s="51" t="s">
        <v>493</v>
      </c>
      <c r="F91" s="45" t="s">
        <v>12</v>
      </c>
      <c r="G91" s="176">
        <v>150</v>
      </c>
      <c r="H91" s="106" t="s">
        <v>1273</v>
      </c>
      <c r="I91" s="37" t="s">
        <v>400</v>
      </c>
      <c r="J91" s="83" t="s">
        <v>651</v>
      </c>
      <c r="K91" s="98"/>
      <c r="L91" s="39" t="s">
        <v>497</v>
      </c>
      <c r="M91" s="63" t="s">
        <v>498</v>
      </c>
    </row>
    <row r="92" spans="1:13" ht="114" customHeight="1">
      <c r="A92" s="64">
        <v>88</v>
      </c>
      <c r="B92" s="49" t="s">
        <v>543</v>
      </c>
      <c r="C92" s="90">
        <v>45000</v>
      </c>
      <c r="D92" s="144" t="s">
        <v>544</v>
      </c>
      <c r="E92" s="209" t="s">
        <v>547</v>
      </c>
      <c r="F92" s="45" t="s">
        <v>12</v>
      </c>
      <c r="G92" s="176">
        <v>0</v>
      </c>
      <c r="H92" s="146" t="s">
        <v>1274</v>
      </c>
      <c r="I92" s="102" t="s">
        <v>552</v>
      </c>
      <c r="J92" s="163" t="s">
        <v>703</v>
      </c>
      <c r="K92" s="49" t="s">
        <v>140</v>
      </c>
      <c r="L92" s="39" t="s">
        <v>545</v>
      </c>
      <c r="M92" s="63" t="s">
        <v>546</v>
      </c>
    </row>
    <row r="93" spans="1:13" ht="114" customHeight="1">
      <c r="A93" s="64">
        <v>87</v>
      </c>
      <c r="B93" s="48" t="s">
        <v>528</v>
      </c>
      <c r="C93" s="110">
        <v>45000</v>
      </c>
      <c r="D93" s="36" t="s">
        <v>483</v>
      </c>
      <c r="E93" s="51" t="s">
        <v>1042</v>
      </c>
      <c r="F93" s="45" t="s">
        <v>12</v>
      </c>
      <c r="G93" s="179">
        <v>30</v>
      </c>
      <c r="H93" s="106" t="s">
        <v>1275</v>
      </c>
      <c r="I93" s="37" t="s">
        <v>552</v>
      </c>
      <c r="J93" s="83" t="s">
        <v>650</v>
      </c>
      <c r="K93" s="38"/>
      <c r="L93" s="39" t="s">
        <v>529</v>
      </c>
      <c r="M93" s="40" t="s">
        <v>530</v>
      </c>
    </row>
    <row r="94" spans="1:13" ht="114" customHeight="1">
      <c r="A94" s="64">
        <v>86</v>
      </c>
      <c r="B94" s="94" t="s">
        <v>467</v>
      </c>
      <c r="C94" s="91">
        <v>45000</v>
      </c>
      <c r="D94" s="53" t="s">
        <v>553</v>
      </c>
      <c r="E94" s="86" t="s">
        <v>750</v>
      </c>
      <c r="F94" s="45" t="s">
        <v>12</v>
      </c>
      <c r="G94" s="176"/>
      <c r="H94" s="106" t="s">
        <v>1276</v>
      </c>
      <c r="I94" s="37" t="s">
        <v>1120</v>
      </c>
      <c r="J94" s="83" t="s">
        <v>652</v>
      </c>
      <c r="K94" s="98" t="s">
        <v>140</v>
      </c>
      <c r="L94" s="39" t="s">
        <v>468</v>
      </c>
      <c r="M94" s="63" t="s">
        <v>469</v>
      </c>
    </row>
    <row r="95" spans="1:13" ht="114" customHeight="1">
      <c r="A95" s="64">
        <v>85</v>
      </c>
      <c r="B95" s="49" t="s">
        <v>486</v>
      </c>
      <c r="C95" s="50">
        <v>45000</v>
      </c>
      <c r="D95" s="36" t="s">
        <v>485</v>
      </c>
      <c r="E95" s="86" t="s">
        <v>906</v>
      </c>
      <c r="F95" s="45" t="s">
        <v>12</v>
      </c>
      <c r="G95" s="179">
        <v>25</v>
      </c>
      <c r="H95" s="105" t="s">
        <v>1277</v>
      </c>
      <c r="I95" s="37" t="s">
        <v>552</v>
      </c>
      <c r="J95" s="83" t="s">
        <v>655</v>
      </c>
      <c r="K95" s="38"/>
      <c r="L95" s="39" t="s">
        <v>487</v>
      </c>
      <c r="M95" s="63" t="s">
        <v>488</v>
      </c>
    </row>
    <row r="96" spans="1:13" ht="114" customHeight="1">
      <c r="A96" s="64">
        <v>84</v>
      </c>
      <c r="B96" s="48" t="s">
        <v>474</v>
      </c>
      <c r="C96" s="90">
        <v>45000</v>
      </c>
      <c r="D96" s="11" t="s">
        <v>280</v>
      </c>
      <c r="E96" s="210" t="s">
        <v>471</v>
      </c>
      <c r="F96" s="95" t="s">
        <v>12</v>
      </c>
      <c r="G96" s="180"/>
      <c r="H96" s="106" t="s">
        <v>1370</v>
      </c>
      <c r="I96" s="102" t="s">
        <v>1099</v>
      </c>
      <c r="J96" s="161" t="s">
        <v>733</v>
      </c>
      <c r="K96" s="38"/>
      <c r="L96" s="39" t="s">
        <v>472</v>
      </c>
      <c r="M96" s="63" t="s">
        <v>473</v>
      </c>
    </row>
    <row r="97" spans="1:13" ht="114" customHeight="1">
      <c r="A97" s="64">
        <v>83</v>
      </c>
      <c r="B97" s="48" t="s">
        <v>617</v>
      </c>
      <c r="C97" s="50">
        <v>45000</v>
      </c>
      <c r="D97" s="36" t="s">
        <v>618</v>
      </c>
      <c r="E97" s="86" t="s">
        <v>619</v>
      </c>
      <c r="F97" s="13" t="s">
        <v>12</v>
      </c>
      <c r="G97" s="179">
        <v>20</v>
      </c>
      <c r="H97" s="105" t="s">
        <v>1278</v>
      </c>
      <c r="I97" s="37" t="s">
        <v>886</v>
      </c>
      <c r="J97" s="83" t="s">
        <v>663</v>
      </c>
      <c r="K97" s="38"/>
      <c r="L97" s="39" t="s">
        <v>620</v>
      </c>
      <c r="M97" s="63" t="s">
        <v>621</v>
      </c>
    </row>
    <row r="98" spans="1:13" ht="114" customHeight="1">
      <c r="A98" s="64">
        <v>82</v>
      </c>
      <c r="B98" s="141" t="s">
        <v>522</v>
      </c>
      <c r="C98" s="91">
        <v>45000</v>
      </c>
      <c r="D98" s="99" t="s">
        <v>461</v>
      </c>
      <c r="E98" s="145" t="s">
        <v>462</v>
      </c>
      <c r="F98" s="13" t="s">
        <v>12</v>
      </c>
      <c r="G98" s="180">
        <v>200</v>
      </c>
      <c r="H98" s="105" t="s">
        <v>1279</v>
      </c>
      <c r="I98" s="41" t="s">
        <v>463</v>
      </c>
      <c r="J98" s="93" t="s">
        <v>464</v>
      </c>
      <c r="K98" s="98"/>
      <c r="L98" s="39" t="s">
        <v>465</v>
      </c>
      <c r="M98" s="63" t="s">
        <v>466</v>
      </c>
    </row>
    <row r="99" spans="1:13" ht="114" customHeight="1">
      <c r="A99" s="64">
        <v>81</v>
      </c>
      <c r="B99" s="49" t="s">
        <v>455</v>
      </c>
      <c r="C99" s="50">
        <v>45000</v>
      </c>
      <c r="D99" s="36" t="s">
        <v>456</v>
      </c>
      <c r="E99" s="51" t="s">
        <v>648</v>
      </c>
      <c r="F99" s="45" t="s">
        <v>12</v>
      </c>
      <c r="G99" s="176">
        <v>5</v>
      </c>
      <c r="H99" s="106" t="s">
        <v>1371</v>
      </c>
      <c r="I99" s="37" t="s">
        <v>1121</v>
      </c>
      <c r="J99" s="83" t="s">
        <v>651</v>
      </c>
      <c r="K99" s="98"/>
      <c r="L99" s="39" t="s">
        <v>457</v>
      </c>
      <c r="M99" s="63" t="s">
        <v>458</v>
      </c>
    </row>
    <row r="100" spans="1:13" ht="114" customHeight="1">
      <c r="A100" s="64">
        <v>80</v>
      </c>
      <c r="B100" s="94" t="s">
        <v>450</v>
      </c>
      <c r="C100" s="91">
        <v>45000</v>
      </c>
      <c r="D100" s="114" t="s">
        <v>448</v>
      </c>
      <c r="E100" s="206" t="s">
        <v>449</v>
      </c>
      <c r="F100" s="45" t="s">
        <v>12</v>
      </c>
      <c r="G100" s="176"/>
      <c r="H100" s="105" t="s">
        <v>1280</v>
      </c>
      <c r="I100" s="37" t="s">
        <v>887</v>
      </c>
      <c r="J100" s="162" t="s">
        <v>650</v>
      </c>
      <c r="K100" s="98"/>
      <c r="L100" s="39" t="s">
        <v>446</v>
      </c>
      <c r="M100" s="63" t="s">
        <v>447</v>
      </c>
    </row>
    <row r="101" spans="1:13" ht="114" customHeight="1">
      <c r="A101" s="64">
        <v>79</v>
      </c>
      <c r="B101" s="49" t="s">
        <v>441</v>
      </c>
      <c r="C101" s="50">
        <v>45000</v>
      </c>
      <c r="D101" s="143" t="s">
        <v>444</v>
      </c>
      <c r="E101" s="51" t="s">
        <v>470</v>
      </c>
      <c r="F101" s="45" t="s">
        <v>12</v>
      </c>
      <c r="G101" s="176"/>
      <c r="H101" s="105" t="s">
        <v>1281</v>
      </c>
      <c r="I101" s="41" t="s">
        <v>445</v>
      </c>
      <c r="J101" s="83" t="s">
        <v>1037</v>
      </c>
      <c r="K101" s="38"/>
      <c r="L101" s="39" t="s">
        <v>442</v>
      </c>
      <c r="M101" s="63" t="s">
        <v>443</v>
      </c>
    </row>
    <row r="102" spans="1:13" ht="114" customHeight="1">
      <c r="A102" s="64">
        <v>78</v>
      </c>
      <c r="B102" s="94" t="s">
        <v>717</v>
      </c>
      <c r="C102" s="91">
        <v>44999</v>
      </c>
      <c r="D102" s="143" t="s">
        <v>718</v>
      </c>
      <c r="E102" s="51" t="s">
        <v>722</v>
      </c>
      <c r="F102" s="45" t="s">
        <v>12</v>
      </c>
      <c r="G102" s="179"/>
      <c r="H102" s="106" t="s">
        <v>1282</v>
      </c>
      <c r="I102" s="41" t="s">
        <v>1046</v>
      </c>
      <c r="J102" s="161" t="s">
        <v>719</v>
      </c>
      <c r="K102" s="38"/>
      <c r="L102" s="39" t="s">
        <v>828</v>
      </c>
      <c r="M102" s="63" t="s">
        <v>829</v>
      </c>
    </row>
    <row r="103" spans="1:13" ht="114" customHeight="1">
      <c r="A103" s="64">
        <v>77</v>
      </c>
      <c r="B103" s="141" t="s">
        <v>826</v>
      </c>
      <c r="C103" s="91">
        <v>44999</v>
      </c>
      <c r="D103" s="114" t="s">
        <v>825</v>
      </c>
      <c r="E103" s="145" t="s">
        <v>827</v>
      </c>
      <c r="F103" s="45" t="s">
        <v>12</v>
      </c>
      <c r="G103" s="176"/>
      <c r="H103" s="105" t="s">
        <v>1283</v>
      </c>
      <c r="I103" s="37" t="s">
        <v>677</v>
      </c>
      <c r="J103" s="162" t="s">
        <v>655</v>
      </c>
      <c r="K103" s="98"/>
      <c r="L103" s="39" t="s">
        <v>828</v>
      </c>
      <c r="M103" s="63" t="s">
        <v>829</v>
      </c>
    </row>
    <row r="104" spans="1:13" ht="114" customHeight="1">
      <c r="A104" s="64">
        <v>76</v>
      </c>
      <c r="B104" s="49" t="s">
        <v>533</v>
      </c>
      <c r="C104" s="50">
        <v>44999</v>
      </c>
      <c r="D104" s="53" t="s">
        <v>40</v>
      </c>
      <c r="E104" s="51" t="s">
        <v>836</v>
      </c>
      <c r="F104" s="45" t="s">
        <v>12</v>
      </c>
      <c r="G104" s="176"/>
      <c r="H104" s="106" t="s">
        <v>1284</v>
      </c>
      <c r="I104" s="54"/>
      <c r="J104" s="52" t="s">
        <v>267</v>
      </c>
      <c r="K104" s="38"/>
      <c r="L104" s="39" t="s">
        <v>532</v>
      </c>
      <c r="M104" s="63" t="s">
        <v>531</v>
      </c>
    </row>
    <row r="105" spans="1:13" ht="114" customHeight="1">
      <c r="A105" s="64">
        <v>75</v>
      </c>
      <c r="B105" s="49" t="s">
        <v>687</v>
      </c>
      <c r="C105" s="50">
        <v>44999</v>
      </c>
      <c r="D105" s="53" t="s">
        <v>182</v>
      </c>
      <c r="E105" s="51" t="s">
        <v>721</v>
      </c>
      <c r="F105" s="45" t="s">
        <v>12</v>
      </c>
      <c r="G105" s="185"/>
      <c r="H105" s="106" t="s">
        <v>1285</v>
      </c>
      <c r="I105" s="54"/>
      <c r="J105" s="52" t="s">
        <v>267</v>
      </c>
      <c r="K105" s="38"/>
      <c r="L105" s="39" t="s">
        <v>688</v>
      </c>
      <c r="M105" s="63" t="s">
        <v>689</v>
      </c>
    </row>
    <row r="106" spans="1:13" ht="114" customHeight="1">
      <c r="A106" s="64">
        <v>74</v>
      </c>
      <c r="B106" s="141" t="s">
        <v>478</v>
      </c>
      <c r="C106" s="142">
        <v>44999</v>
      </c>
      <c r="D106" s="144" t="s">
        <v>475</v>
      </c>
      <c r="E106" s="209" t="s">
        <v>797</v>
      </c>
      <c r="F106" s="45" t="s">
        <v>12</v>
      </c>
      <c r="G106" s="176">
        <v>1080</v>
      </c>
      <c r="H106" s="146" t="s">
        <v>1286</v>
      </c>
      <c r="I106" s="102" t="s">
        <v>635</v>
      </c>
      <c r="J106" s="163" t="s">
        <v>652</v>
      </c>
      <c r="K106" s="38" t="s">
        <v>140</v>
      </c>
      <c r="L106" s="39" t="s">
        <v>476</v>
      </c>
      <c r="M106" s="63" t="s">
        <v>477</v>
      </c>
    </row>
    <row r="107" spans="1:13" ht="114" customHeight="1">
      <c r="A107" s="64">
        <v>73</v>
      </c>
      <c r="B107" s="94" t="s">
        <v>451</v>
      </c>
      <c r="C107" s="91">
        <v>44999</v>
      </c>
      <c r="D107" s="99" t="s">
        <v>459</v>
      </c>
      <c r="E107" s="206" t="s">
        <v>452</v>
      </c>
      <c r="F107" s="45" t="s">
        <v>12</v>
      </c>
      <c r="G107" s="176"/>
      <c r="H107" s="105" t="s">
        <v>1287</v>
      </c>
      <c r="I107" s="41" t="s">
        <v>1122</v>
      </c>
      <c r="J107" s="83" t="s">
        <v>653</v>
      </c>
      <c r="K107" s="98" t="s">
        <v>140</v>
      </c>
      <c r="L107" s="39" t="s">
        <v>453</v>
      </c>
      <c r="M107" s="63" t="s">
        <v>454</v>
      </c>
    </row>
    <row r="108" spans="1:13" ht="114" customHeight="1">
      <c r="A108" s="64">
        <v>72</v>
      </c>
      <c r="B108" s="94" t="s">
        <v>424</v>
      </c>
      <c r="C108" s="91">
        <v>44999</v>
      </c>
      <c r="D108" s="99" t="s">
        <v>425</v>
      </c>
      <c r="E108" s="206" t="s">
        <v>439</v>
      </c>
      <c r="F108" s="45" t="s">
        <v>12</v>
      </c>
      <c r="G108" s="176"/>
      <c r="H108" s="105" t="s">
        <v>1288</v>
      </c>
      <c r="I108" s="147" t="s">
        <v>331</v>
      </c>
      <c r="J108" s="162" t="s">
        <v>707</v>
      </c>
      <c r="K108" s="98"/>
      <c r="L108" s="100" t="s">
        <v>426</v>
      </c>
      <c r="M108" s="101" t="s">
        <v>354</v>
      </c>
    </row>
    <row r="109" spans="1:13" ht="114" customHeight="1">
      <c r="A109" s="64">
        <v>71</v>
      </c>
      <c r="B109" s="49" t="s">
        <v>427</v>
      </c>
      <c r="C109" s="50">
        <v>44999</v>
      </c>
      <c r="D109" s="36" t="s">
        <v>413</v>
      </c>
      <c r="E109" s="51" t="s">
        <v>551</v>
      </c>
      <c r="F109" s="45" t="s">
        <v>12</v>
      </c>
      <c r="G109" s="176">
        <v>850</v>
      </c>
      <c r="H109" s="106" t="s">
        <v>1289</v>
      </c>
      <c r="I109" s="41" t="s">
        <v>1035</v>
      </c>
      <c r="J109" s="83" t="s">
        <v>1135</v>
      </c>
      <c r="K109" s="38" t="s">
        <v>140</v>
      </c>
      <c r="L109" s="39" t="s">
        <v>429</v>
      </c>
      <c r="M109" s="63" t="s">
        <v>430</v>
      </c>
    </row>
    <row r="110" spans="1:13" ht="114" customHeight="1">
      <c r="A110" s="64">
        <v>70</v>
      </c>
      <c r="B110" s="94" t="s">
        <v>431</v>
      </c>
      <c r="C110" s="91">
        <v>44999</v>
      </c>
      <c r="D110" s="99" t="s">
        <v>432</v>
      </c>
      <c r="E110" s="206" t="s">
        <v>724</v>
      </c>
      <c r="F110" s="45" t="s">
        <v>12</v>
      </c>
      <c r="G110" s="176"/>
      <c r="H110" s="105" t="s">
        <v>1290</v>
      </c>
      <c r="I110" s="41" t="s">
        <v>440</v>
      </c>
      <c r="J110" s="162" t="s">
        <v>653</v>
      </c>
      <c r="K110" s="98"/>
      <c r="L110" s="100" t="s">
        <v>433</v>
      </c>
      <c r="M110" s="101" t="s">
        <v>434</v>
      </c>
    </row>
    <row r="111" spans="1:13" ht="114" customHeight="1">
      <c r="A111" s="64">
        <v>69</v>
      </c>
      <c r="B111" s="94" t="s">
        <v>435</v>
      </c>
      <c r="C111" s="91">
        <v>44999</v>
      </c>
      <c r="D111" s="99" t="s">
        <v>436</v>
      </c>
      <c r="E111" s="206" t="s">
        <v>907</v>
      </c>
      <c r="F111" s="45" t="s">
        <v>12</v>
      </c>
      <c r="G111" s="176"/>
      <c r="H111" s="105" t="s">
        <v>1291</v>
      </c>
      <c r="I111" s="41" t="s">
        <v>428</v>
      </c>
      <c r="J111" s="162" t="s">
        <v>737</v>
      </c>
      <c r="K111" s="98"/>
      <c r="L111" s="100" t="s">
        <v>437</v>
      </c>
      <c r="M111" s="101" t="s">
        <v>438</v>
      </c>
    </row>
    <row r="112" spans="1:13" ht="114" customHeight="1">
      <c r="A112" s="64">
        <v>68</v>
      </c>
      <c r="B112" s="94" t="s">
        <v>420</v>
      </c>
      <c r="C112" s="90">
        <v>44999</v>
      </c>
      <c r="D112" s="11" t="s">
        <v>481</v>
      </c>
      <c r="E112" s="210" t="s">
        <v>421</v>
      </c>
      <c r="F112" s="45" t="s">
        <v>12</v>
      </c>
      <c r="G112" s="179">
        <v>50</v>
      </c>
      <c r="H112" s="107" t="s">
        <v>1292</v>
      </c>
      <c r="I112" s="102"/>
      <c r="J112" s="161" t="s">
        <v>652</v>
      </c>
      <c r="K112" s="38"/>
      <c r="L112" s="39" t="s">
        <v>422</v>
      </c>
      <c r="M112" s="40" t="s">
        <v>423</v>
      </c>
    </row>
    <row r="113" spans="1:13" ht="114" customHeight="1">
      <c r="A113" s="64">
        <v>67</v>
      </c>
      <c r="B113" s="48" t="s">
        <v>415</v>
      </c>
      <c r="C113" s="50">
        <v>44999</v>
      </c>
      <c r="D113" s="36" t="s">
        <v>417</v>
      </c>
      <c r="E113" s="86" t="s">
        <v>1045</v>
      </c>
      <c r="F113" s="45" t="s">
        <v>12</v>
      </c>
      <c r="G113" s="179"/>
      <c r="H113" s="106" t="s">
        <v>1293</v>
      </c>
      <c r="I113" s="41" t="s">
        <v>795</v>
      </c>
      <c r="J113" s="83" t="s">
        <v>736</v>
      </c>
      <c r="K113" s="98" t="s">
        <v>140</v>
      </c>
      <c r="L113" s="39" t="s">
        <v>418</v>
      </c>
      <c r="M113" s="63" t="s">
        <v>419</v>
      </c>
    </row>
    <row r="114" spans="1:13" ht="114" customHeight="1">
      <c r="A114" s="64">
        <v>66</v>
      </c>
      <c r="B114" s="94" t="s">
        <v>888</v>
      </c>
      <c r="C114" s="50">
        <v>44998</v>
      </c>
      <c r="D114" s="36" t="s">
        <v>448</v>
      </c>
      <c r="E114" s="86" t="s">
        <v>892</v>
      </c>
      <c r="F114" s="45" t="s">
        <v>12</v>
      </c>
      <c r="G114" s="179">
        <v>500</v>
      </c>
      <c r="H114" s="106" t="s">
        <v>1294</v>
      </c>
      <c r="I114" s="41" t="s">
        <v>460</v>
      </c>
      <c r="J114" s="52" t="s">
        <v>889</v>
      </c>
      <c r="K114" s="98" t="s">
        <v>140</v>
      </c>
      <c r="L114" s="39" t="s">
        <v>890</v>
      </c>
      <c r="M114" s="63" t="s">
        <v>891</v>
      </c>
    </row>
    <row r="115" spans="1:13" ht="114" customHeight="1">
      <c r="A115" s="64">
        <v>65</v>
      </c>
      <c r="B115" s="49" t="s">
        <v>405</v>
      </c>
      <c r="C115" s="50">
        <v>44998</v>
      </c>
      <c r="D115" s="36" t="s">
        <v>414</v>
      </c>
      <c r="E115" s="51" t="s">
        <v>404</v>
      </c>
      <c r="F115" s="45" t="s">
        <v>12</v>
      </c>
      <c r="G115" s="179"/>
      <c r="H115" s="106" t="s">
        <v>1295</v>
      </c>
      <c r="I115" s="37" t="s">
        <v>403</v>
      </c>
      <c r="J115" s="83" t="s">
        <v>1138</v>
      </c>
      <c r="K115" s="38"/>
      <c r="L115" s="39" t="s">
        <v>402</v>
      </c>
      <c r="M115" s="63" t="s">
        <v>401</v>
      </c>
    </row>
    <row r="116" spans="1:13" ht="114" customHeight="1">
      <c r="A116" s="64">
        <v>64</v>
      </c>
      <c r="B116" s="48" t="s">
        <v>392</v>
      </c>
      <c r="C116" s="50">
        <v>44998</v>
      </c>
      <c r="D116" s="36" t="s">
        <v>393</v>
      </c>
      <c r="E116" s="86" t="s">
        <v>394</v>
      </c>
      <c r="F116" s="45" t="s">
        <v>12</v>
      </c>
      <c r="G116" s="179">
        <v>1500</v>
      </c>
      <c r="H116" s="106" t="s">
        <v>1296</v>
      </c>
      <c r="I116" s="41" t="s">
        <v>396</v>
      </c>
      <c r="J116" s="52" t="s">
        <v>395</v>
      </c>
      <c r="K116" s="38" t="s">
        <v>140</v>
      </c>
      <c r="L116" s="39" t="s">
        <v>397</v>
      </c>
      <c r="M116" s="63" t="s">
        <v>398</v>
      </c>
    </row>
    <row r="117" spans="1:13" ht="114" customHeight="1">
      <c r="A117" s="64">
        <v>63</v>
      </c>
      <c r="B117" s="48" t="s">
        <v>386</v>
      </c>
      <c r="C117" s="50">
        <v>44997</v>
      </c>
      <c r="D117" s="36" t="s">
        <v>387</v>
      </c>
      <c r="E117" s="86" t="s">
        <v>638</v>
      </c>
      <c r="F117" s="45" t="s">
        <v>12</v>
      </c>
      <c r="G117" s="179">
        <v>200</v>
      </c>
      <c r="H117" s="106" t="s">
        <v>1297</v>
      </c>
      <c r="I117" s="41" t="s">
        <v>388</v>
      </c>
      <c r="J117" s="52" t="s">
        <v>389</v>
      </c>
      <c r="K117" s="38"/>
      <c r="L117" s="39" t="s">
        <v>390</v>
      </c>
      <c r="M117" s="63" t="s">
        <v>391</v>
      </c>
    </row>
    <row r="118" spans="1:13" ht="114" customHeight="1">
      <c r="A118" s="64">
        <v>62</v>
      </c>
      <c r="B118" s="49" t="s">
        <v>384</v>
      </c>
      <c r="C118" s="50">
        <v>44997</v>
      </c>
      <c r="D118" s="53" t="s">
        <v>558</v>
      </c>
      <c r="E118" s="51" t="s">
        <v>416</v>
      </c>
      <c r="F118" s="45" t="s">
        <v>12</v>
      </c>
      <c r="G118" s="176">
        <v>100</v>
      </c>
      <c r="H118" s="106" t="s">
        <v>1298</v>
      </c>
      <c r="I118" s="37" t="s">
        <v>385</v>
      </c>
      <c r="J118" s="83" t="s">
        <v>654</v>
      </c>
      <c r="K118" s="38" t="s">
        <v>140</v>
      </c>
      <c r="L118" s="39" t="s">
        <v>406</v>
      </c>
      <c r="M118" s="63" t="s">
        <v>407</v>
      </c>
    </row>
    <row r="119" spans="1:13" ht="114" customHeight="1">
      <c r="A119" s="64">
        <v>61</v>
      </c>
      <c r="B119" s="49" t="s">
        <v>358</v>
      </c>
      <c r="C119" s="50">
        <v>44996</v>
      </c>
      <c r="D119" s="53" t="s">
        <v>356</v>
      </c>
      <c r="E119" s="86" t="s">
        <v>479</v>
      </c>
      <c r="F119" s="45" t="s">
        <v>12</v>
      </c>
      <c r="G119" s="176">
        <v>100</v>
      </c>
      <c r="H119" s="106" t="s">
        <v>1299</v>
      </c>
      <c r="I119" s="37" t="s">
        <v>357</v>
      </c>
      <c r="J119" s="83" t="s">
        <v>655</v>
      </c>
      <c r="K119" s="38" t="s">
        <v>140</v>
      </c>
      <c r="L119" s="39" t="s">
        <v>363</v>
      </c>
      <c r="M119" s="63" t="s">
        <v>364</v>
      </c>
    </row>
    <row r="120" spans="1:13" ht="114" customHeight="1">
      <c r="A120" s="64">
        <v>60</v>
      </c>
      <c r="B120" s="49" t="s">
        <v>412</v>
      </c>
      <c r="C120" s="50">
        <v>44996</v>
      </c>
      <c r="D120" s="36" t="s">
        <v>411</v>
      </c>
      <c r="E120" s="51" t="s">
        <v>410</v>
      </c>
      <c r="F120" s="45" t="s">
        <v>12</v>
      </c>
      <c r="G120" s="179">
        <v>15</v>
      </c>
      <c r="H120" s="106" t="s">
        <v>1300</v>
      </c>
      <c r="I120" s="37" t="s">
        <v>1123</v>
      </c>
      <c r="J120" s="83" t="s">
        <v>649</v>
      </c>
      <c r="K120" s="38"/>
      <c r="L120" s="39" t="s">
        <v>409</v>
      </c>
      <c r="M120" s="63" t="s">
        <v>408</v>
      </c>
    </row>
    <row r="121" spans="1:13" ht="114" customHeight="1">
      <c r="A121" s="64">
        <v>59</v>
      </c>
      <c r="B121" s="48" t="s">
        <v>377</v>
      </c>
      <c r="C121" s="50">
        <v>44996</v>
      </c>
      <c r="D121" s="36" t="s">
        <v>378</v>
      </c>
      <c r="E121" s="86" t="s">
        <v>379</v>
      </c>
      <c r="F121" s="45" t="s">
        <v>12</v>
      </c>
      <c r="G121" s="179">
        <v>100</v>
      </c>
      <c r="H121" s="106" t="s">
        <v>1301</v>
      </c>
      <c r="I121" s="41" t="s">
        <v>1124</v>
      </c>
      <c r="J121" s="83" t="s">
        <v>735</v>
      </c>
      <c r="K121" s="38"/>
      <c r="L121" s="39" t="s">
        <v>380</v>
      </c>
      <c r="M121" s="63" t="s">
        <v>381</v>
      </c>
    </row>
    <row r="122" spans="1:13" ht="114" customHeight="1">
      <c r="A122" s="64">
        <v>58</v>
      </c>
      <c r="B122" s="48" t="s">
        <v>374</v>
      </c>
      <c r="C122" s="50">
        <v>44996</v>
      </c>
      <c r="D122" s="36" t="s">
        <v>328</v>
      </c>
      <c r="E122" s="86" t="s">
        <v>376</v>
      </c>
      <c r="F122" s="45" t="s">
        <v>12</v>
      </c>
      <c r="G122" s="179">
        <v>100</v>
      </c>
      <c r="H122" s="106" t="s">
        <v>1302</v>
      </c>
      <c r="I122" s="41" t="s">
        <v>1139</v>
      </c>
      <c r="J122" s="83" t="s">
        <v>734</v>
      </c>
      <c r="K122" s="38"/>
      <c r="L122" s="39" t="s">
        <v>375</v>
      </c>
      <c r="M122" s="63" t="s">
        <v>329</v>
      </c>
    </row>
    <row r="123" spans="1:13" ht="114" customHeight="1">
      <c r="A123" s="64">
        <v>57</v>
      </c>
      <c r="B123" s="48" t="s">
        <v>372</v>
      </c>
      <c r="C123" s="50">
        <v>44996</v>
      </c>
      <c r="D123" s="36" t="s">
        <v>328</v>
      </c>
      <c r="E123" s="86" t="s">
        <v>373</v>
      </c>
      <c r="F123" s="45" t="s">
        <v>12</v>
      </c>
      <c r="G123" s="179">
        <v>300</v>
      </c>
      <c r="H123" s="106" t="s">
        <v>1303</v>
      </c>
      <c r="I123" s="41" t="s">
        <v>1125</v>
      </c>
      <c r="J123" s="83" t="s">
        <v>734</v>
      </c>
      <c r="K123" s="38" t="s">
        <v>140</v>
      </c>
      <c r="L123" s="39" t="s">
        <v>366</v>
      </c>
      <c r="M123" s="63" t="s">
        <v>329</v>
      </c>
    </row>
    <row r="124" spans="1:13" ht="114" customHeight="1">
      <c r="A124" s="64">
        <v>56</v>
      </c>
      <c r="B124" s="48" t="s">
        <v>367</v>
      </c>
      <c r="C124" s="50">
        <v>44996</v>
      </c>
      <c r="D124" s="36" t="s">
        <v>368</v>
      </c>
      <c r="E124" s="86" t="s">
        <v>369</v>
      </c>
      <c r="F124" s="45" t="s">
        <v>12</v>
      </c>
      <c r="G124" s="179">
        <v>100</v>
      </c>
      <c r="H124" s="106" t="s">
        <v>1304</v>
      </c>
      <c r="I124" s="41" t="s">
        <v>1126</v>
      </c>
      <c r="J124" s="83" t="s">
        <v>734</v>
      </c>
      <c r="K124" s="38" t="s">
        <v>140</v>
      </c>
      <c r="L124" s="39" t="s">
        <v>370</v>
      </c>
      <c r="M124" s="63" t="s">
        <v>371</v>
      </c>
    </row>
    <row r="125" spans="1:13" ht="114" customHeight="1">
      <c r="A125" s="64">
        <v>55</v>
      </c>
      <c r="B125" s="48" t="s">
        <v>365</v>
      </c>
      <c r="C125" s="50">
        <v>44996</v>
      </c>
      <c r="D125" s="36" t="s">
        <v>328</v>
      </c>
      <c r="E125" s="86" t="s">
        <v>482</v>
      </c>
      <c r="F125" s="45" t="s">
        <v>12</v>
      </c>
      <c r="G125" s="179">
        <v>100</v>
      </c>
      <c r="H125" s="106" t="s">
        <v>1305</v>
      </c>
      <c r="I125" s="41" t="s">
        <v>1127</v>
      </c>
      <c r="J125" s="83" t="s">
        <v>734</v>
      </c>
      <c r="K125" s="38"/>
      <c r="L125" s="39" t="s">
        <v>366</v>
      </c>
      <c r="M125" s="63" t="s">
        <v>329</v>
      </c>
    </row>
    <row r="126" spans="1:13" ht="114" customHeight="1">
      <c r="A126" s="64">
        <v>54</v>
      </c>
      <c r="B126" s="49" t="s">
        <v>351</v>
      </c>
      <c r="C126" s="50">
        <v>44995</v>
      </c>
      <c r="D126" s="53" t="s">
        <v>355</v>
      </c>
      <c r="E126" s="51" t="s">
        <v>353</v>
      </c>
      <c r="F126" s="45" t="s">
        <v>12</v>
      </c>
      <c r="G126" s="179"/>
      <c r="H126" s="106" t="s">
        <v>1306</v>
      </c>
      <c r="I126" s="37"/>
      <c r="J126" s="83" t="s">
        <v>665</v>
      </c>
      <c r="K126" s="38"/>
      <c r="L126" s="39" t="s">
        <v>352</v>
      </c>
      <c r="M126" s="63" t="s">
        <v>354</v>
      </c>
    </row>
    <row r="127" spans="1:13" ht="114" customHeight="1">
      <c r="A127" s="64">
        <v>53</v>
      </c>
      <c r="B127" s="49" t="s">
        <v>343</v>
      </c>
      <c r="C127" s="50">
        <v>44995</v>
      </c>
      <c r="D127" s="53" t="s">
        <v>344</v>
      </c>
      <c r="E127" s="51" t="s">
        <v>350</v>
      </c>
      <c r="F127" s="45" t="s">
        <v>12</v>
      </c>
      <c r="G127" s="179">
        <v>200</v>
      </c>
      <c r="H127" s="164" t="s">
        <v>1307</v>
      </c>
      <c r="I127" s="37"/>
      <c r="J127" s="52" t="s">
        <v>383</v>
      </c>
      <c r="K127" s="38" t="s">
        <v>140</v>
      </c>
      <c r="L127" s="39" t="s">
        <v>345</v>
      </c>
      <c r="M127" s="63" t="s">
        <v>346</v>
      </c>
    </row>
    <row r="128" spans="1:13" ht="114" customHeight="1">
      <c r="A128" s="64">
        <v>52</v>
      </c>
      <c r="B128" s="48" t="s">
        <v>333</v>
      </c>
      <c r="C128" s="50">
        <v>44995</v>
      </c>
      <c r="D128" s="36" t="s">
        <v>337</v>
      </c>
      <c r="E128" s="86" t="s">
        <v>338</v>
      </c>
      <c r="F128" s="45" t="s">
        <v>12</v>
      </c>
      <c r="G128" s="179"/>
      <c r="H128" s="106" t="s">
        <v>1308</v>
      </c>
      <c r="I128" s="37" t="s">
        <v>46</v>
      </c>
      <c r="J128" s="83" t="s">
        <v>680</v>
      </c>
      <c r="K128" s="38"/>
      <c r="L128" s="39" t="s">
        <v>335</v>
      </c>
      <c r="M128" s="63" t="s">
        <v>336</v>
      </c>
    </row>
    <row r="129" spans="1:13" ht="114" customHeight="1">
      <c r="A129" s="64">
        <v>51</v>
      </c>
      <c r="B129" s="48" t="s">
        <v>332</v>
      </c>
      <c r="C129" s="50">
        <v>44995</v>
      </c>
      <c r="D129" s="36" t="s">
        <v>334</v>
      </c>
      <c r="E129" s="86" t="s">
        <v>342</v>
      </c>
      <c r="F129" s="45" t="s">
        <v>12</v>
      </c>
      <c r="G129" s="179"/>
      <c r="H129" s="106" t="s">
        <v>1309</v>
      </c>
      <c r="I129" s="37" t="s">
        <v>46</v>
      </c>
      <c r="J129" s="83" t="s">
        <v>680</v>
      </c>
      <c r="K129" s="38"/>
      <c r="L129" s="39" t="s">
        <v>339</v>
      </c>
      <c r="M129" s="63" t="s">
        <v>340</v>
      </c>
    </row>
    <row r="130" spans="1:13" ht="114" customHeight="1">
      <c r="A130" s="64">
        <v>50</v>
      </c>
      <c r="B130" s="48" t="s">
        <v>326</v>
      </c>
      <c r="C130" s="50">
        <v>44994</v>
      </c>
      <c r="D130" s="36" t="s">
        <v>327</v>
      </c>
      <c r="E130" s="86" t="s">
        <v>860</v>
      </c>
      <c r="F130" s="45" t="s">
        <v>12</v>
      </c>
      <c r="G130" s="179">
        <v>100</v>
      </c>
      <c r="H130" s="106" t="s">
        <v>1310</v>
      </c>
      <c r="I130" s="41" t="s">
        <v>1100</v>
      </c>
      <c r="J130" s="83" t="s">
        <v>733</v>
      </c>
      <c r="K130" s="38" t="s">
        <v>140</v>
      </c>
      <c r="L130" s="39" t="s">
        <v>1101</v>
      </c>
      <c r="M130" s="63" t="s">
        <v>1102</v>
      </c>
    </row>
    <row r="131" spans="1:13" ht="114" customHeight="1">
      <c r="A131" s="64">
        <v>49</v>
      </c>
      <c r="B131" s="48" t="s">
        <v>321</v>
      </c>
      <c r="C131" s="50">
        <v>44993</v>
      </c>
      <c r="D131" s="36" t="s">
        <v>128</v>
      </c>
      <c r="E131" s="86" t="s">
        <v>322</v>
      </c>
      <c r="F131" s="45" t="s">
        <v>12</v>
      </c>
      <c r="G131" s="179">
        <v>10</v>
      </c>
      <c r="H131" s="106" t="s">
        <v>1311</v>
      </c>
      <c r="I131" s="41" t="s">
        <v>323</v>
      </c>
      <c r="J131" s="83" t="s">
        <v>656</v>
      </c>
      <c r="K131" s="38"/>
      <c r="L131" s="88" t="s">
        <v>324</v>
      </c>
      <c r="M131" s="89" t="s">
        <v>325</v>
      </c>
    </row>
    <row r="132" spans="1:13" ht="114" customHeight="1">
      <c r="A132" s="64">
        <v>48</v>
      </c>
      <c r="B132" s="48" t="s">
        <v>317</v>
      </c>
      <c r="C132" s="50">
        <v>44992</v>
      </c>
      <c r="D132" s="53" t="s">
        <v>320</v>
      </c>
      <c r="E132" s="86" t="s">
        <v>1043</v>
      </c>
      <c r="F132" s="45" t="s">
        <v>12</v>
      </c>
      <c r="G132" s="179"/>
      <c r="H132" s="106" t="s">
        <v>1312</v>
      </c>
      <c r="I132" s="54" t="s">
        <v>318</v>
      </c>
      <c r="J132" s="83" t="s">
        <v>732</v>
      </c>
      <c r="K132" s="38"/>
      <c r="L132" s="39" t="s">
        <v>319</v>
      </c>
      <c r="M132" s="63" t="s">
        <v>263</v>
      </c>
    </row>
    <row r="133" spans="1:13" ht="114" customHeight="1">
      <c r="A133" s="64">
        <v>47</v>
      </c>
      <c r="B133" s="48" t="s">
        <v>294</v>
      </c>
      <c r="C133" s="50">
        <v>44985</v>
      </c>
      <c r="D133" s="36" t="s">
        <v>279</v>
      </c>
      <c r="E133" s="86" t="s">
        <v>295</v>
      </c>
      <c r="F133" s="45" t="s">
        <v>12</v>
      </c>
      <c r="G133" s="179">
        <v>500</v>
      </c>
      <c r="H133" s="106" t="s">
        <v>1313</v>
      </c>
      <c r="I133" s="41" t="s">
        <v>293</v>
      </c>
      <c r="J133" s="83" t="s">
        <v>650</v>
      </c>
      <c r="K133" s="38"/>
      <c r="L133" s="84" t="s">
        <v>296</v>
      </c>
      <c r="M133" s="85" t="s">
        <v>297</v>
      </c>
    </row>
    <row r="134" spans="1:13" ht="114" customHeight="1">
      <c r="A134" s="64">
        <v>46</v>
      </c>
      <c r="B134" s="48" t="s">
        <v>287</v>
      </c>
      <c r="C134" s="50">
        <v>44984</v>
      </c>
      <c r="D134" s="36" t="s">
        <v>288</v>
      </c>
      <c r="E134" s="86" t="s">
        <v>289</v>
      </c>
      <c r="F134" s="45" t="s">
        <v>12</v>
      </c>
      <c r="G134" s="179">
        <v>30</v>
      </c>
      <c r="H134" s="106" t="s">
        <v>1314</v>
      </c>
      <c r="I134" s="41" t="s">
        <v>305</v>
      </c>
      <c r="J134" s="83" t="s">
        <v>656</v>
      </c>
      <c r="K134" s="38"/>
      <c r="L134" s="39" t="s">
        <v>290</v>
      </c>
      <c r="M134" s="63" t="s">
        <v>291</v>
      </c>
    </row>
    <row r="135" spans="1:13" ht="114" customHeight="1">
      <c r="A135" s="64">
        <v>45</v>
      </c>
      <c r="B135" s="49" t="s">
        <v>281</v>
      </c>
      <c r="C135" s="50">
        <v>44982</v>
      </c>
      <c r="D135" s="36" t="s">
        <v>280</v>
      </c>
      <c r="E135" s="51" t="s">
        <v>282</v>
      </c>
      <c r="F135" s="45" t="s">
        <v>12</v>
      </c>
      <c r="G135" s="179">
        <v>200</v>
      </c>
      <c r="H135" s="106" t="s">
        <v>1315</v>
      </c>
      <c r="I135" s="37" t="s">
        <v>283</v>
      </c>
      <c r="J135" s="52" t="s">
        <v>484</v>
      </c>
      <c r="K135" s="38" t="s">
        <v>140</v>
      </c>
      <c r="L135" s="39" t="s">
        <v>284</v>
      </c>
      <c r="M135" s="63" t="s">
        <v>285</v>
      </c>
    </row>
    <row r="136" spans="1:13" ht="114" customHeight="1">
      <c r="A136" s="64">
        <v>44</v>
      </c>
      <c r="B136" s="49" t="s">
        <v>277</v>
      </c>
      <c r="C136" s="50">
        <v>44981</v>
      </c>
      <c r="D136" s="53" t="s">
        <v>278</v>
      </c>
      <c r="E136" s="51" t="s">
        <v>307</v>
      </c>
      <c r="F136" s="45" t="s">
        <v>12</v>
      </c>
      <c r="G136" s="179">
        <v>100</v>
      </c>
      <c r="H136" s="106" t="s">
        <v>1316</v>
      </c>
      <c r="I136" s="54" t="s">
        <v>34</v>
      </c>
      <c r="J136" s="83" t="s">
        <v>686</v>
      </c>
      <c r="K136" s="42"/>
      <c r="L136" s="153">
        <v>-4.1550000000000002</v>
      </c>
      <c r="M136" s="154">
        <v>-81.093999999999994</v>
      </c>
    </row>
    <row r="137" spans="1:13" ht="114" customHeight="1">
      <c r="A137" s="64">
        <v>43</v>
      </c>
      <c r="B137" s="49" t="s">
        <v>275</v>
      </c>
      <c r="C137" s="50">
        <v>44981</v>
      </c>
      <c r="D137" s="53" t="s">
        <v>276</v>
      </c>
      <c r="E137" s="51" t="s">
        <v>308</v>
      </c>
      <c r="F137" s="45" t="s">
        <v>12</v>
      </c>
      <c r="G137" s="179">
        <v>100</v>
      </c>
      <c r="H137" s="106" t="s">
        <v>1317</v>
      </c>
      <c r="I137" s="54" t="s">
        <v>34</v>
      </c>
      <c r="J137" s="83" t="s">
        <v>686</v>
      </c>
      <c r="K137" s="42"/>
      <c r="L137" s="153">
        <v>-4.0190000000000001</v>
      </c>
      <c r="M137" s="154">
        <v>-80.966999999999999</v>
      </c>
    </row>
    <row r="138" spans="1:13" ht="145.5" customHeight="1">
      <c r="A138" s="64">
        <v>42</v>
      </c>
      <c r="B138" s="48" t="s">
        <v>268</v>
      </c>
      <c r="C138" s="50">
        <v>44979</v>
      </c>
      <c r="D138" s="53" t="s">
        <v>269</v>
      </c>
      <c r="E138" s="86" t="s">
        <v>536</v>
      </c>
      <c r="F138" s="45" t="s">
        <v>12</v>
      </c>
      <c r="G138" s="179"/>
      <c r="H138" s="106" t="s">
        <v>1318</v>
      </c>
      <c r="I138" s="41" t="s">
        <v>306</v>
      </c>
      <c r="J138" s="83" t="s">
        <v>660</v>
      </c>
      <c r="K138" s="38"/>
      <c r="L138" s="39" t="s">
        <v>270</v>
      </c>
      <c r="M138" s="63" t="s">
        <v>271</v>
      </c>
    </row>
    <row r="139" spans="1:13" ht="114" customHeight="1">
      <c r="A139" s="64">
        <v>41</v>
      </c>
      <c r="B139" s="48" t="s">
        <v>265</v>
      </c>
      <c r="C139" s="50">
        <v>44979</v>
      </c>
      <c r="D139" s="53" t="s">
        <v>128</v>
      </c>
      <c r="E139" s="86" t="s">
        <v>272</v>
      </c>
      <c r="F139" s="45" t="s">
        <v>12</v>
      </c>
      <c r="G139" s="179">
        <v>1000</v>
      </c>
      <c r="H139" s="106" t="s">
        <v>1319</v>
      </c>
      <c r="I139" s="41" t="s">
        <v>266</v>
      </c>
      <c r="J139" s="83" t="s">
        <v>686</v>
      </c>
      <c r="K139" s="38"/>
      <c r="L139" s="39" t="s">
        <v>273</v>
      </c>
      <c r="M139" s="63" t="s">
        <v>274</v>
      </c>
    </row>
    <row r="140" spans="1:13" ht="114" customHeight="1">
      <c r="A140" s="64">
        <v>40</v>
      </c>
      <c r="B140" s="48" t="s">
        <v>260</v>
      </c>
      <c r="C140" s="50">
        <v>44978</v>
      </c>
      <c r="D140" s="53" t="s">
        <v>181</v>
      </c>
      <c r="E140" s="86" t="s">
        <v>264</v>
      </c>
      <c r="F140" s="45" t="s">
        <v>12</v>
      </c>
      <c r="G140" s="179">
        <v>20</v>
      </c>
      <c r="H140" s="106" t="s">
        <v>1320</v>
      </c>
      <c r="I140" s="37"/>
      <c r="J140" s="83" t="s">
        <v>650</v>
      </c>
      <c r="K140" s="38"/>
      <c r="L140" s="39" t="s">
        <v>262</v>
      </c>
      <c r="M140" s="63" t="s">
        <v>261</v>
      </c>
    </row>
    <row r="141" spans="1:13" ht="114" customHeight="1">
      <c r="A141" s="64">
        <v>39</v>
      </c>
      <c r="B141" s="94" t="s">
        <v>252</v>
      </c>
      <c r="C141" s="91">
        <v>44974</v>
      </c>
      <c r="D141" s="99" t="s">
        <v>480</v>
      </c>
      <c r="E141" s="206" t="s">
        <v>905</v>
      </c>
      <c r="F141" s="13" t="s">
        <v>12</v>
      </c>
      <c r="G141" s="182"/>
      <c r="H141" s="105" t="s">
        <v>1321</v>
      </c>
      <c r="I141" s="92" t="s">
        <v>65</v>
      </c>
      <c r="J141" s="162" t="s">
        <v>680</v>
      </c>
      <c r="K141" s="98" t="s">
        <v>140</v>
      </c>
      <c r="L141" s="100" t="s">
        <v>253</v>
      </c>
      <c r="M141" s="101" t="s">
        <v>254</v>
      </c>
    </row>
    <row r="142" spans="1:13" ht="114" customHeight="1">
      <c r="A142" s="64">
        <v>38</v>
      </c>
      <c r="B142" s="49" t="s">
        <v>250</v>
      </c>
      <c r="C142" s="50">
        <v>44974</v>
      </c>
      <c r="D142" s="36" t="s">
        <v>182</v>
      </c>
      <c r="E142" s="51" t="s">
        <v>259</v>
      </c>
      <c r="F142" s="13" t="s">
        <v>12</v>
      </c>
      <c r="G142" s="183"/>
      <c r="H142" s="106" t="s">
        <v>1321</v>
      </c>
      <c r="I142" s="37" t="s">
        <v>65</v>
      </c>
      <c r="J142" s="83" t="s">
        <v>680</v>
      </c>
      <c r="K142" s="38" t="s">
        <v>140</v>
      </c>
      <c r="L142" s="39" t="s">
        <v>251</v>
      </c>
      <c r="M142" s="63" t="s">
        <v>77</v>
      </c>
    </row>
    <row r="143" spans="1:13" ht="114" customHeight="1">
      <c r="A143" s="64">
        <v>37</v>
      </c>
      <c r="B143" s="49" t="s">
        <v>246</v>
      </c>
      <c r="C143" s="50">
        <v>44973</v>
      </c>
      <c r="D143" s="53" t="s">
        <v>245</v>
      </c>
      <c r="E143" s="51" t="s">
        <v>299</v>
      </c>
      <c r="F143" s="45" t="s">
        <v>12</v>
      </c>
      <c r="G143" s="176">
        <v>100</v>
      </c>
      <c r="H143" s="56" t="s">
        <v>1322</v>
      </c>
      <c r="I143" s="54" t="s">
        <v>298</v>
      </c>
      <c r="J143" s="83" t="s">
        <v>657</v>
      </c>
      <c r="K143" s="38" t="s">
        <v>140</v>
      </c>
      <c r="L143" s="39" t="s">
        <v>247</v>
      </c>
      <c r="M143" s="63" t="s">
        <v>248</v>
      </c>
    </row>
    <row r="144" spans="1:13" ht="114" customHeight="1">
      <c r="A144" s="64">
        <v>36</v>
      </c>
      <c r="B144" s="49" t="s">
        <v>239</v>
      </c>
      <c r="C144" s="50">
        <v>44971</v>
      </c>
      <c r="D144" s="36" t="s">
        <v>240</v>
      </c>
      <c r="E144" s="51" t="s">
        <v>241</v>
      </c>
      <c r="F144" s="45" t="s">
        <v>12</v>
      </c>
      <c r="G144" s="179"/>
      <c r="H144" s="56" t="s">
        <v>1323</v>
      </c>
      <c r="I144" s="54" t="s">
        <v>242</v>
      </c>
      <c r="J144" s="83" t="s">
        <v>729</v>
      </c>
      <c r="K144" s="38"/>
      <c r="L144" s="39" t="s">
        <v>243</v>
      </c>
      <c r="M144" s="63" t="s">
        <v>244</v>
      </c>
    </row>
    <row r="145" spans="1:13" ht="144" customHeight="1">
      <c r="A145" s="64">
        <v>35</v>
      </c>
      <c r="B145" s="49" t="s">
        <v>875</v>
      </c>
      <c r="C145" s="50">
        <v>44961</v>
      </c>
      <c r="D145" s="36" t="s">
        <v>41</v>
      </c>
      <c r="E145" s="51" t="s">
        <v>879</v>
      </c>
      <c r="F145" s="13" t="s">
        <v>12</v>
      </c>
      <c r="G145" s="183"/>
      <c r="H145" s="106" t="s">
        <v>1324</v>
      </c>
      <c r="I145" s="37" t="s">
        <v>876</v>
      </c>
      <c r="J145" s="52" t="s">
        <v>880</v>
      </c>
      <c r="K145" s="38" t="s">
        <v>140</v>
      </c>
      <c r="L145" s="39" t="s">
        <v>877</v>
      </c>
      <c r="M145" s="63" t="s">
        <v>878</v>
      </c>
    </row>
    <row r="146" spans="1:13" ht="114" customHeight="1">
      <c r="A146" s="64">
        <v>34</v>
      </c>
      <c r="B146" s="46" t="s">
        <v>90</v>
      </c>
      <c r="C146" s="50">
        <v>44945</v>
      </c>
      <c r="D146" s="53" t="s">
        <v>310</v>
      </c>
      <c r="E146" s="51" t="s">
        <v>311</v>
      </c>
      <c r="F146" s="13" t="s">
        <v>12</v>
      </c>
      <c r="G146" s="184"/>
      <c r="H146" s="106" t="s">
        <v>1325</v>
      </c>
      <c r="I146" s="41" t="s">
        <v>65</v>
      </c>
      <c r="J146" s="41" t="s">
        <v>680</v>
      </c>
      <c r="K146" s="38" t="s">
        <v>140</v>
      </c>
      <c r="L146" s="39" t="s">
        <v>104</v>
      </c>
      <c r="M146" s="63" t="s">
        <v>105</v>
      </c>
    </row>
    <row r="147" spans="1:13" ht="114" customHeight="1">
      <c r="A147" s="64">
        <v>33</v>
      </c>
      <c r="B147" s="43" t="s">
        <v>89</v>
      </c>
      <c r="C147" s="50">
        <v>44945</v>
      </c>
      <c r="D147" s="53" t="s">
        <v>40</v>
      </c>
      <c r="E147" s="86" t="s">
        <v>309</v>
      </c>
      <c r="F147" s="13" t="s">
        <v>12</v>
      </c>
      <c r="G147" s="184"/>
      <c r="H147" s="106" t="s">
        <v>1325</v>
      </c>
      <c r="I147" s="37" t="s">
        <v>65</v>
      </c>
      <c r="J147" s="83" t="s">
        <v>680</v>
      </c>
      <c r="K147" s="38" t="s">
        <v>140</v>
      </c>
      <c r="L147" s="39" t="s">
        <v>102</v>
      </c>
      <c r="M147" s="63" t="s">
        <v>103</v>
      </c>
    </row>
    <row r="148" spans="1:13" ht="114" customHeight="1">
      <c r="A148" s="64">
        <v>32</v>
      </c>
      <c r="B148" s="43" t="s">
        <v>88</v>
      </c>
      <c r="C148" s="50">
        <v>44945</v>
      </c>
      <c r="D148" s="53" t="s">
        <v>98</v>
      </c>
      <c r="E148" s="86" t="s">
        <v>99</v>
      </c>
      <c r="F148" s="13" t="s">
        <v>12</v>
      </c>
      <c r="G148" s="184"/>
      <c r="H148" s="106" t="s">
        <v>1326</v>
      </c>
      <c r="I148" s="37" t="s">
        <v>65</v>
      </c>
      <c r="J148" s="83" t="s">
        <v>720</v>
      </c>
      <c r="K148" s="38" t="s">
        <v>140</v>
      </c>
      <c r="L148" s="39" t="s">
        <v>100</v>
      </c>
      <c r="M148" s="63" t="s">
        <v>101</v>
      </c>
    </row>
    <row r="149" spans="1:13" ht="114" customHeight="1">
      <c r="A149" s="64">
        <v>31</v>
      </c>
      <c r="B149" s="43" t="s">
        <v>87</v>
      </c>
      <c r="C149" s="50">
        <v>44945</v>
      </c>
      <c r="D149" s="53" t="s">
        <v>91</v>
      </c>
      <c r="E149" s="86" t="s">
        <v>95</v>
      </c>
      <c r="F149" s="13" t="s">
        <v>12</v>
      </c>
      <c r="G149" s="184"/>
      <c r="H149" s="106" t="s">
        <v>1325</v>
      </c>
      <c r="I149" s="37" t="s">
        <v>65</v>
      </c>
      <c r="J149" s="83" t="s">
        <v>720</v>
      </c>
      <c r="K149" s="38" t="s">
        <v>140</v>
      </c>
      <c r="L149" s="39" t="s">
        <v>96</v>
      </c>
      <c r="M149" s="63" t="s">
        <v>97</v>
      </c>
    </row>
    <row r="150" spans="1:13" ht="114" customHeight="1">
      <c r="A150" s="64">
        <v>30</v>
      </c>
      <c r="B150" s="43" t="s">
        <v>81</v>
      </c>
      <c r="C150" s="50">
        <v>44945</v>
      </c>
      <c r="D150" s="53" t="s">
        <v>91</v>
      </c>
      <c r="E150" s="86" t="s">
        <v>92</v>
      </c>
      <c r="F150" s="13" t="s">
        <v>12</v>
      </c>
      <c r="G150" s="184"/>
      <c r="H150" s="106" t="s">
        <v>1325</v>
      </c>
      <c r="I150" s="37" t="s">
        <v>65</v>
      </c>
      <c r="J150" s="83" t="s">
        <v>720</v>
      </c>
      <c r="K150" s="38" t="s">
        <v>140</v>
      </c>
      <c r="L150" s="39" t="s">
        <v>93</v>
      </c>
      <c r="M150" s="63" t="s">
        <v>94</v>
      </c>
    </row>
    <row r="151" spans="1:13" ht="114" customHeight="1">
      <c r="A151" s="64">
        <v>29</v>
      </c>
      <c r="B151" s="46" t="s">
        <v>82</v>
      </c>
      <c r="C151" s="50">
        <v>44945</v>
      </c>
      <c r="D151" s="36" t="s">
        <v>56</v>
      </c>
      <c r="E151" s="51" t="s">
        <v>106</v>
      </c>
      <c r="F151" s="13" t="s">
        <v>12</v>
      </c>
      <c r="G151" s="184"/>
      <c r="H151" s="106" t="s">
        <v>1325</v>
      </c>
      <c r="I151" s="37" t="s">
        <v>65</v>
      </c>
      <c r="J151" s="83" t="s">
        <v>720</v>
      </c>
      <c r="K151" s="38" t="s">
        <v>140</v>
      </c>
      <c r="L151" s="39" t="s">
        <v>107</v>
      </c>
      <c r="M151" s="63" t="s">
        <v>108</v>
      </c>
    </row>
    <row r="152" spans="1:13" ht="142.5" customHeight="1">
      <c r="A152" s="64">
        <v>28</v>
      </c>
      <c r="B152" s="46" t="s">
        <v>83</v>
      </c>
      <c r="C152" s="50">
        <v>44945</v>
      </c>
      <c r="D152" s="36" t="s">
        <v>109</v>
      </c>
      <c r="E152" s="51" t="s">
        <v>187</v>
      </c>
      <c r="F152" s="13" t="s">
        <v>12</v>
      </c>
      <c r="G152" s="184"/>
      <c r="H152" s="106" t="s">
        <v>1325</v>
      </c>
      <c r="I152" s="37" t="s">
        <v>65</v>
      </c>
      <c r="J152" s="83" t="s">
        <v>720</v>
      </c>
      <c r="K152" s="38" t="s">
        <v>140</v>
      </c>
      <c r="L152" s="39" t="s">
        <v>110</v>
      </c>
      <c r="M152" s="63" t="s">
        <v>111</v>
      </c>
    </row>
    <row r="153" spans="1:13" ht="114" customHeight="1">
      <c r="A153" s="64">
        <v>27</v>
      </c>
      <c r="B153" s="46" t="s">
        <v>84</v>
      </c>
      <c r="C153" s="50">
        <v>44945</v>
      </c>
      <c r="D153" s="36" t="s">
        <v>112</v>
      </c>
      <c r="E153" s="51" t="s">
        <v>113</v>
      </c>
      <c r="F153" s="13" t="s">
        <v>12</v>
      </c>
      <c r="G153" s="184"/>
      <c r="H153" s="106" t="s">
        <v>1325</v>
      </c>
      <c r="I153" s="37" t="s">
        <v>65</v>
      </c>
      <c r="J153" s="83" t="s">
        <v>720</v>
      </c>
      <c r="K153" s="38" t="s">
        <v>140</v>
      </c>
      <c r="L153" s="39" t="s">
        <v>114</v>
      </c>
      <c r="M153" s="63" t="s">
        <v>115</v>
      </c>
    </row>
    <row r="154" spans="1:13" ht="175.5" customHeight="1">
      <c r="A154" s="64">
        <v>26</v>
      </c>
      <c r="B154" s="46" t="s">
        <v>85</v>
      </c>
      <c r="C154" s="50">
        <v>44945</v>
      </c>
      <c r="D154" s="36" t="s">
        <v>116</v>
      </c>
      <c r="E154" s="51" t="s">
        <v>188</v>
      </c>
      <c r="F154" s="13" t="s">
        <v>12</v>
      </c>
      <c r="G154" s="184"/>
      <c r="H154" s="106" t="s">
        <v>1325</v>
      </c>
      <c r="I154" s="37" t="s">
        <v>65</v>
      </c>
      <c r="J154" s="83" t="s">
        <v>680</v>
      </c>
      <c r="K154" s="38" t="s">
        <v>140</v>
      </c>
      <c r="L154" s="39" t="s">
        <v>117</v>
      </c>
      <c r="M154" s="63" t="s">
        <v>118</v>
      </c>
    </row>
    <row r="155" spans="1:13" ht="114" customHeight="1">
      <c r="A155" s="64">
        <v>25</v>
      </c>
      <c r="B155" s="46" t="s">
        <v>86</v>
      </c>
      <c r="C155" s="50">
        <v>44945</v>
      </c>
      <c r="D155" s="36" t="s">
        <v>109</v>
      </c>
      <c r="E155" s="51" t="s">
        <v>316</v>
      </c>
      <c r="F155" s="13" t="s">
        <v>12</v>
      </c>
      <c r="G155" s="184"/>
      <c r="H155" s="106" t="s">
        <v>1325</v>
      </c>
      <c r="I155" s="37" t="s">
        <v>65</v>
      </c>
      <c r="J155" s="83" t="s">
        <v>680</v>
      </c>
      <c r="K155" s="38" t="s">
        <v>140</v>
      </c>
      <c r="L155" s="39" t="s">
        <v>119</v>
      </c>
      <c r="M155" s="63" t="s">
        <v>120</v>
      </c>
    </row>
    <row r="156" spans="1:13" ht="114" customHeight="1">
      <c r="A156" s="64">
        <v>24</v>
      </c>
      <c r="B156" s="46" t="s">
        <v>121</v>
      </c>
      <c r="C156" s="50">
        <v>44945</v>
      </c>
      <c r="D156" s="36" t="s">
        <v>56</v>
      </c>
      <c r="E156" s="51" t="s">
        <v>122</v>
      </c>
      <c r="F156" s="13" t="s">
        <v>12</v>
      </c>
      <c r="G156" s="184"/>
      <c r="H156" s="106" t="s">
        <v>1325</v>
      </c>
      <c r="I156" s="37" t="s">
        <v>65</v>
      </c>
      <c r="J156" s="83" t="s">
        <v>680</v>
      </c>
      <c r="K156" s="38" t="s">
        <v>140</v>
      </c>
      <c r="L156" s="39" t="s">
        <v>123</v>
      </c>
      <c r="M156" s="63" t="s">
        <v>124</v>
      </c>
    </row>
    <row r="157" spans="1:13" ht="114" customHeight="1">
      <c r="A157" s="64">
        <v>23</v>
      </c>
      <c r="B157" s="46" t="s">
        <v>63</v>
      </c>
      <c r="C157" s="50">
        <v>44945</v>
      </c>
      <c r="D157" s="36" t="s">
        <v>182</v>
      </c>
      <c r="E157" s="51" t="s">
        <v>125</v>
      </c>
      <c r="F157" s="13" t="s">
        <v>12</v>
      </c>
      <c r="G157" s="184"/>
      <c r="H157" s="106" t="s">
        <v>1325</v>
      </c>
      <c r="I157" s="37" t="s">
        <v>65</v>
      </c>
      <c r="J157" s="83" t="s">
        <v>680</v>
      </c>
      <c r="K157" s="38" t="s">
        <v>140</v>
      </c>
      <c r="L157" s="39" t="s">
        <v>76</v>
      </c>
      <c r="M157" s="63" t="s">
        <v>77</v>
      </c>
    </row>
    <row r="158" spans="1:13" ht="114" customHeight="1">
      <c r="A158" s="64">
        <v>22</v>
      </c>
      <c r="B158" s="43" t="s">
        <v>62</v>
      </c>
      <c r="C158" s="50">
        <v>44945</v>
      </c>
      <c r="D158" s="36" t="s">
        <v>78</v>
      </c>
      <c r="E158" s="51" t="s">
        <v>79</v>
      </c>
      <c r="F158" s="13" t="s">
        <v>12</v>
      </c>
      <c r="G158" s="184"/>
      <c r="H158" s="106" t="s">
        <v>1325</v>
      </c>
      <c r="I158" s="37" t="s">
        <v>65</v>
      </c>
      <c r="J158" s="83" t="s">
        <v>680</v>
      </c>
      <c r="K158" s="38" t="s">
        <v>140</v>
      </c>
      <c r="L158" s="39" t="s">
        <v>80</v>
      </c>
      <c r="M158" s="63" t="s">
        <v>183</v>
      </c>
    </row>
    <row r="159" spans="1:13" ht="114" customHeight="1">
      <c r="A159" s="64">
        <v>21</v>
      </c>
      <c r="B159" s="43" t="s">
        <v>61</v>
      </c>
      <c r="C159" s="50">
        <v>44945</v>
      </c>
      <c r="D159" s="53" t="s">
        <v>72</v>
      </c>
      <c r="E159" s="86" t="s">
        <v>73</v>
      </c>
      <c r="F159" s="13" t="s">
        <v>12</v>
      </c>
      <c r="G159" s="184"/>
      <c r="H159" s="106" t="s">
        <v>1325</v>
      </c>
      <c r="I159" s="37" t="s">
        <v>65</v>
      </c>
      <c r="J159" s="83" t="s">
        <v>680</v>
      </c>
      <c r="K159" s="38" t="s">
        <v>140</v>
      </c>
      <c r="L159" s="39" t="s">
        <v>74</v>
      </c>
      <c r="M159" s="63" t="s">
        <v>75</v>
      </c>
    </row>
    <row r="160" spans="1:13" ht="114" customHeight="1">
      <c r="A160" s="64">
        <v>20</v>
      </c>
      <c r="B160" s="43" t="s">
        <v>59</v>
      </c>
      <c r="C160" s="50">
        <v>44945</v>
      </c>
      <c r="D160" s="53" t="s">
        <v>41</v>
      </c>
      <c r="E160" s="86" t="s">
        <v>64</v>
      </c>
      <c r="F160" s="45" t="s">
        <v>12</v>
      </c>
      <c r="G160" s="184"/>
      <c r="H160" s="106" t="s">
        <v>1325</v>
      </c>
      <c r="I160" s="37" t="s">
        <v>65</v>
      </c>
      <c r="J160" s="83" t="s">
        <v>680</v>
      </c>
      <c r="K160" s="38" t="s">
        <v>140</v>
      </c>
      <c r="L160" s="39" t="s">
        <v>66</v>
      </c>
      <c r="M160" s="63" t="s">
        <v>67</v>
      </c>
    </row>
    <row r="161" spans="1:13" ht="114" customHeight="1">
      <c r="A161" s="64">
        <v>19</v>
      </c>
      <c r="B161" s="43" t="s">
        <v>60</v>
      </c>
      <c r="C161" s="50">
        <v>44945</v>
      </c>
      <c r="D161" s="53" t="s">
        <v>68</v>
      </c>
      <c r="E161" s="86" t="s">
        <v>69</v>
      </c>
      <c r="F161" s="13" t="s">
        <v>12</v>
      </c>
      <c r="G161" s="184"/>
      <c r="H161" s="106" t="s">
        <v>1327</v>
      </c>
      <c r="I161" s="37" t="s">
        <v>65</v>
      </c>
      <c r="J161" s="83" t="s">
        <v>680</v>
      </c>
      <c r="K161" s="38" t="s">
        <v>140</v>
      </c>
      <c r="L161" s="39" t="s">
        <v>70</v>
      </c>
      <c r="M161" s="63" t="s">
        <v>71</v>
      </c>
    </row>
    <row r="162" spans="1:13" ht="109.5" customHeight="1">
      <c r="A162" s="64">
        <v>18</v>
      </c>
      <c r="B162" s="46" t="s">
        <v>130</v>
      </c>
      <c r="C162" s="50">
        <v>44938</v>
      </c>
      <c r="D162" s="36" t="s">
        <v>129</v>
      </c>
      <c r="E162" s="51" t="s">
        <v>131</v>
      </c>
      <c r="F162" s="45" t="s">
        <v>12</v>
      </c>
      <c r="G162" s="179">
        <v>90</v>
      </c>
      <c r="H162" s="106" t="s">
        <v>1328</v>
      </c>
      <c r="I162" s="41" t="s">
        <v>1126</v>
      </c>
      <c r="J162" s="83" t="s">
        <v>730</v>
      </c>
      <c r="K162" s="38"/>
      <c r="L162" s="39" t="s">
        <v>132</v>
      </c>
      <c r="M162" s="63" t="s">
        <v>133</v>
      </c>
    </row>
    <row r="163" spans="1:13" ht="114" customHeight="1">
      <c r="A163" s="64">
        <v>17</v>
      </c>
      <c r="B163" s="48" t="s">
        <v>832</v>
      </c>
      <c r="C163" s="50">
        <v>44935</v>
      </c>
      <c r="D163" s="36" t="s">
        <v>831</v>
      </c>
      <c r="E163" s="51" t="s">
        <v>830</v>
      </c>
      <c r="F163" s="45" t="s">
        <v>12</v>
      </c>
      <c r="G163" s="179"/>
      <c r="H163" s="106" t="s">
        <v>1329</v>
      </c>
      <c r="I163" s="41" t="s">
        <v>835</v>
      </c>
      <c r="J163" s="83" t="s">
        <v>660</v>
      </c>
      <c r="K163" s="140"/>
      <c r="L163" s="39" t="s">
        <v>834</v>
      </c>
      <c r="M163" s="63" t="s">
        <v>833</v>
      </c>
    </row>
    <row r="164" spans="1:13" ht="114" customHeight="1">
      <c r="A164" s="64">
        <v>16</v>
      </c>
      <c r="B164" s="48" t="s">
        <v>881</v>
      </c>
      <c r="C164" s="50">
        <v>44933</v>
      </c>
      <c r="D164" s="53" t="s">
        <v>41</v>
      </c>
      <c r="E164" s="51" t="s">
        <v>884</v>
      </c>
      <c r="F164" s="45" t="s">
        <v>12</v>
      </c>
      <c r="G164" s="184"/>
      <c r="H164" s="106" t="s">
        <v>1330</v>
      </c>
      <c r="I164" s="41" t="s">
        <v>867</v>
      </c>
      <c r="J164" s="52" t="s">
        <v>885</v>
      </c>
      <c r="K164" s="42"/>
      <c r="L164" s="39" t="s">
        <v>882</v>
      </c>
      <c r="M164" s="63" t="s">
        <v>883</v>
      </c>
    </row>
    <row r="165" spans="1:13" ht="114" customHeight="1">
      <c r="A165" s="64">
        <v>15</v>
      </c>
      <c r="B165" s="49" t="s">
        <v>864</v>
      </c>
      <c r="C165" s="50">
        <v>44931</v>
      </c>
      <c r="D165" s="53" t="s">
        <v>865</v>
      </c>
      <c r="E165" s="51" t="s">
        <v>872</v>
      </c>
      <c r="F165" s="45" t="s">
        <v>12</v>
      </c>
      <c r="G165" s="179">
        <v>100</v>
      </c>
      <c r="H165" s="106" t="s">
        <v>1331</v>
      </c>
      <c r="I165" s="54" t="s">
        <v>866</v>
      </c>
      <c r="J165" s="83" t="s">
        <v>871</v>
      </c>
      <c r="K165" s="42"/>
      <c r="L165" s="153">
        <v>-16.739999999999998</v>
      </c>
      <c r="M165" s="154">
        <v>-69.716999999999999</v>
      </c>
    </row>
    <row r="166" spans="1:13" ht="114" customHeight="1">
      <c r="A166" s="64">
        <v>14</v>
      </c>
      <c r="B166" s="48" t="s">
        <v>863</v>
      </c>
      <c r="C166" s="50">
        <v>44931</v>
      </c>
      <c r="D166" s="53" t="s">
        <v>865</v>
      </c>
      <c r="E166" s="86" t="s">
        <v>873</v>
      </c>
      <c r="F166" s="45" t="s">
        <v>12</v>
      </c>
      <c r="G166" s="179"/>
      <c r="H166" s="106" t="s">
        <v>1332</v>
      </c>
      <c r="I166" s="41" t="s">
        <v>867</v>
      </c>
      <c r="J166" s="83" t="s">
        <v>871</v>
      </c>
      <c r="K166" s="38"/>
      <c r="L166" s="39" t="s">
        <v>868</v>
      </c>
      <c r="M166" s="63" t="s">
        <v>869</v>
      </c>
    </row>
    <row r="167" spans="1:13" ht="114" customHeight="1">
      <c r="A167" s="64">
        <v>13</v>
      </c>
      <c r="B167" s="48" t="s">
        <v>862</v>
      </c>
      <c r="C167" s="50">
        <v>44931</v>
      </c>
      <c r="D167" s="53" t="s">
        <v>865</v>
      </c>
      <c r="E167" s="86" t="s">
        <v>874</v>
      </c>
      <c r="F167" s="45" t="s">
        <v>12</v>
      </c>
      <c r="G167" s="179">
        <v>1000</v>
      </c>
      <c r="H167" s="106" t="s">
        <v>1333</v>
      </c>
      <c r="I167" s="41" t="s">
        <v>867</v>
      </c>
      <c r="J167" s="83" t="s">
        <v>871</v>
      </c>
      <c r="K167" s="38"/>
      <c r="L167" s="39" t="s">
        <v>870</v>
      </c>
      <c r="M167" s="63" t="s">
        <v>869</v>
      </c>
    </row>
    <row r="168" spans="1:13" ht="114" customHeight="1">
      <c r="A168" s="64">
        <v>12</v>
      </c>
      <c r="B168" s="43" t="s">
        <v>134</v>
      </c>
      <c r="C168" s="50">
        <v>44931</v>
      </c>
      <c r="D168" s="53" t="s">
        <v>135</v>
      </c>
      <c r="E168" s="86" t="s">
        <v>136</v>
      </c>
      <c r="F168" s="45" t="s">
        <v>12</v>
      </c>
      <c r="G168" s="179">
        <v>200</v>
      </c>
      <c r="H168" s="106" t="s">
        <v>1334</v>
      </c>
      <c r="I168" s="41"/>
      <c r="J168" s="55" t="s">
        <v>39</v>
      </c>
      <c r="K168" s="42"/>
      <c r="L168" s="39" t="s">
        <v>137</v>
      </c>
      <c r="M168" s="63" t="s">
        <v>138</v>
      </c>
    </row>
    <row r="169" spans="1:13" ht="114" customHeight="1">
      <c r="A169" s="64">
        <v>11</v>
      </c>
      <c r="B169" s="46" t="s">
        <v>42</v>
      </c>
      <c r="C169" s="50">
        <v>44930</v>
      </c>
      <c r="D169" s="53" t="s">
        <v>45</v>
      </c>
      <c r="E169" s="51" t="s">
        <v>57</v>
      </c>
      <c r="F169" s="45" t="s">
        <v>12</v>
      </c>
      <c r="G169" s="184"/>
      <c r="H169" s="106" t="s">
        <v>1335</v>
      </c>
      <c r="I169" s="41" t="s">
        <v>46</v>
      </c>
      <c r="J169" s="83" t="s">
        <v>680</v>
      </c>
      <c r="K169" s="42"/>
      <c r="L169" s="39" t="s">
        <v>43</v>
      </c>
      <c r="M169" s="63" t="s">
        <v>44</v>
      </c>
    </row>
    <row r="170" spans="1:13" ht="114" customHeight="1">
      <c r="A170" s="64">
        <v>10</v>
      </c>
      <c r="B170" s="46" t="s">
        <v>47</v>
      </c>
      <c r="C170" s="50">
        <v>44930</v>
      </c>
      <c r="D170" s="53" t="s">
        <v>48</v>
      </c>
      <c r="E170" s="51" t="s">
        <v>184</v>
      </c>
      <c r="F170" s="45" t="s">
        <v>12</v>
      </c>
      <c r="G170" s="184"/>
      <c r="H170" s="106" t="s">
        <v>1336</v>
      </c>
      <c r="I170" s="41" t="s">
        <v>46</v>
      </c>
      <c r="J170" s="83" t="s">
        <v>728</v>
      </c>
      <c r="K170" s="42"/>
      <c r="L170" s="39" t="s">
        <v>185</v>
      </c>
      <c r="M170" s="63" t="s">
        <v>186</v>
      </c>
    </row>
    <row r="171" spans="1:13" ht="114" customHeight="1">
      <c r="A171" s="64">
        <v>9</v>
      </c>
      <c r="B171" s="46" t="s">
        <v>49</v>
      </c>
      <c r="C171" s="50">
        <v>44930</v>
      </c>
      <c r="D171" s="53" t="s">
        <v>50</v>
      </c>
      <c r="E171" s="51" t="s">
        <v>837</v>
      </c>
      <c r="F171" s="45" t="s">
        <v>12</v>
      </c>
      <c r="G171" s="176">
        <v>6.2</v>
      </c>
      <c r="H171" s="106" t="s">
        <v>1285</v>
      </c>
      <c r="I171" s="54"/>
      <c r="J171" s="52" t="s">
        <v>33</v>
      </c>
      <c r="K171" s="42"/>
      <c r="L171" s="39" t="s">
        <v>51</v>
      </c>
      <c r="M171" s="63" t="s">
        <v>52</v>
      </c>
    </row>
    <row r="172" spans="1:13" ht="114" customHeight="1">
      <c r="A172" s="64">
        <v>8</v>
      </c>
      <c r="B172" s="46" t="s">
        <v>300</v>
      </c>
      <c r="C172" s="50">
        <v>44928</v>
      </c>
      <c r="D172" s="44" t="s">
        <v>301</v>
      </c>
      <c r="E172" s="86" t="s">
        <v>302</v>
      </c>
      <c r="F172" s="45" t="s">
        <v>12</v>
      </c>
      <c r="G172" s="179">
        <v>130</v>
      </c>
      <c r="H172" s="56" t="s">
        <v>1337</v>
      </c>
      <c r="I172" s="54" t="s">
        <v>139</v>
      </c>
      <c r="J172" s="52" t="s">
        <v>33</v>
      </c>
      <c r="K172" s="38" t="s">
        <v>140</v>
      </c>
      <c r="L172" s="39" t="s">
        <v>303</v>
      </c>
      <c r="M172" s="63" t="s">
        <v>304</v>
      </c>
    </row>
    <row r="173" spans="1:13" ht="114" customHeight="1">
      <c r="A173" s="64">
        <v>7</v>
      </c>
      <c r="B173" s="46" t="s">
        <v>141</v>
      </c>
      <c r="C173" s="50">
        <v>44832</v>
      </c>
      <c r="D173" s="53" t="s">
        <v>142</v>
      </c>
      <c r="E173" s="51" t="s">
        <v>143</v>
      </c>
      <c r="F173" s="45" t="s">
        <v>12</v>
      </c>
      <c r="G173" s="179">
        <v>170</v>
      </c>
      <c r="H173" s="106" t="s">
        <v>1338</v>
      </c>
      <c r="I173" s="41" t="s">
        <v>127</v>
      </c>
      <c r="J173" s="83" t="s">
        <v>726</v>
      </c>
      <c r="K173" s="42"/>
      <c r="L173" s="39" t="s">
        <v>144</v>
      </c>
      <c r="M173" s="63" t="s">
        <v>145</v>
      </c>
    </row>
    <row r="174" spans="1:13" ht="114" customHeight="1">
      <c r="A174" s="64">
        <v>6</v>
      </c>
      <c r="B174" s="46" t="s">
        <v>147</v>
      </c>
      <c r="C174" s="50">
        <v>44375</v>
      </c>
      <c r="D174" s="53" t="s">
        <v>142</v>
      </c>
      <c r="E174" s="51" t="s">
        <v>148</v>
      </c>
      <c r="F174" s="45" t="s">
        <v>12</v>
      </c>
      <c r="G174" s="179"/>
      <c r="H174" s="106" t="s">
        <v>1339</v>
      </c>
      <c r="I174" s="41" t="s">
        <v>255</v>
      </c>
      <c r="J174" s="83" t="s">
        <v>727</v>
      </c>
      <c r="K174" s="42"/>
      <c r="L174" s="153">
        <v>-9.1069999999999993</v>
      </c>
      <c r="M174" s="154">
        <v>-75.745000000000005</v>
      </c>
    </row>
    <row r="175" spans="1:13" ht="114" customHeight="1">
      <c r="A175" s="64">
        <v>5</v>
      </c>
      <c r="B175" s="46" t="s">
        <v>149</v>
      </c>
      <c r="C175" s="50">
        <v>44375</v>
      </c>
      <c r="D175" s="53" t="s">
        <v>150</v>
      </c>
      <c r="E175" s="51" t="s">
        <v>151</v>
      </c>
      <c r="F175" s="45" t="s">
        <v>12</v>
      </c>
      <c r="G175" s="179"/>
      <c r="H175" s="106" t="s">
        <v>1340</v>
      </c>
      <c r="I175" s="41" t="s">
        <v>255</v>
      </c>
      <c r="J175" s="83" t="s">
        <v>727</v>
      </c>
      <c r="K175" s="42"/>
      <c r="L175" s="153">
        <v>-8.827</v>
      </c>
      <c r="M175" s="154">
        <v>-75.227999999999994</v>
      </c>
    </row>
    <row r="176" spans="1:13" ht="114" customHeight="1">
      <c r="A176" s="64">
        <v>4</v>
      </c>
      <c r="B176" s="46" t="s">
        <v>156</v>
      </c>
      <c r="C176" s="50">
        <v>44240</v>
      </c>
      <c r="D176" s="53" t="s">
        <v>157</v>
      </c>
      <c r="E176" s="51" t="s">
        <v>158</v>
      </c>
      <c r="F176" s="45" t="s">
        <v>12</v>
      </c>
      <c r="G176" s="181" t="s">
        <v>576</v>
      </c>
      <c r="H176" s="106" t="s">
        <v>1341</v>
      </c>
      <c r="I176" s="41" t="s">
        <v>139</v>
      </c>
      <c r="J176" s="55" t="s">
        <v>159</v>
      </c>
      <c r="K176" s="38" t="s">
        <v>140</v>
      </c>
      <c r="L176" s="39" t="s">
        <v>160</v>
      </c>
      <c r="M176" s="63" t="s">
        <v>161</v>
      </c>
    </row>
    <row r="177" spans="1:13" ht="114" customHeight="1">
      <c r="A177" s="64">
        <v>3</v>
      </c>
      <c r="B177" s="46" t="s">
        <v>152</v>
      </c>
      <c r="C177" s="50">
        <v>43889</v>
      </c>
      <c r="D177" s="53" t="s">
        <v>153</v>
      </c>
      <c r="E177" s="51" t="s">
        <v>292</v>
      </c>
      <c r="F177" s="45" t="s">
        <v>12</v>
      </c>
      <c r="G177" s="181" t="s">
        <v>575</v>
      </c>
      <c r="H177" s="106" t="s">
        <v>1342</v>
      </c>
      <c r="I177" s="41" t="s">
        <v>139</v>
      </c>
      <c r="J177" s="55" t="s">
        <v>29</v>
      </c>
      <c r="K177" s="38" t="s">
        <v>140</v>
      </c>
      <c r="L177" s="39" t="s">
        <v>154</v>
      </c>
      <c r="M177" s="63" t="s">
        <v>155</v>
      </c>
    </row>
    <row r="178" spans="1:13" ht="114" customHeight="1">
      <c r="A178" s="64">
        <v>2</v>
      </c>
      <c r="B178" s="46" t="s">
        <v>162</v>
      </c>
      <c r="C178" s="50">
        <v>43539</v>
      </c>
      <c r="D178" s="53" t="s">
        <v>28</v>
      </c>
      <c r="E178" s="51" t="s">
        <v>163</v>
      </c>
      <c r="F178" s="45" t="s">
        <v>12</v>
      </c>
      <c r="G178" s="179"/>
      <c r="H178" s="106" t="s">
        <v>1372</v>
      </c>
      <c r="I178" s="41" t="s">
        <v>164</v>
      </c>
      <c r="J178" s="55" t="s">
        <v>146</v>
      </c>
      <c r="K178" s="38" t="s">
        <v>140</v>
      </c>
      <c r="L178" s="39" t="s">
        <v>165</v>
      </c>
      <c r="M178" s="63" t="s">
        <v>166</v>
      </c>
    </row>
    <row r="179" spans="1:13" ht="114" customHeight="1">
      <c r="A179" s="64">
        <v>1</v>
      </c>
      <c r="B179" s="46" t="s">
        <v>167</v>
      </c>
      <c r="C179" s="50">
        <v>43531</v>
      </c>
      <c r="D179" s="53" t="s">
        <v>168</v>
      </c>
      <c r="E179" s="51" t="s">
        <v>1084</v>
      </c>
      <c r="F179" s="45" t="s">
        <v>12</v>
      </c>
      <c r="G179" s="181"/>
      <c r="H179" s="106" t="s">
        <v>1343</v>
      </c>
      <c r="I179" s="106" t="s">
        <v>19</v>
      </c>
      <c r="J179" s="41" t="s">
        <v>1083</v>
      </c>
      <c r="K179" s="55"/>
      <c r="L179" s="39" t="s">
        <v>169</v>
      </c>
      <c r="M179" s="63" t="s">
        <v>170</v>
      </c>
    </row>
    <row r="180" spans="1:13">
      <c r="B180" s="172" t="s">
        <v>177</v>
      </c>
      <c r="C180" s="172"/>
      <c r="D180" s="172"/>
      <c r="E180" s="172"/>
      <c r="F180" s="172"/>
    </row>
    <row r="181" spans="1:13">
      <c r="B181" s="256" t="s">
        <v>178</v>
      </c>
      <c r="C181" s="256"/>
      <c r="D181" s="256"/>
      <c r="E181" s="256"/>
      <c r="F181" s="200"/>
    </row>
    <row r="184" spans="1:13">
      <c r="H184" s="156" t="s">
        <v>0</v>
      </c>
    </row>
  </sheetData>
  <mergeCells count="3">
    <mergeCell ref="D1:K1"/>
    <mergeCell ref="D2:K2"/>
    <mergeCell ref="B181:E181"/>
  </mergeCells>
  <hyperlinks>
    <hyperlink ref="A1" r:id="rId1" display="\\mtc-webserver\alerta$\Documentos_Visor\Mapas\M22.05.115.pdf"/>
    <hyperlink ref="B169" r:id="rId2" display="M23.01.11"/>
    <hyperlink ref="B170" r:id="rId3" display="M23.01.32"/>
    <hyperlink ref="B178" r:id="rId4" display="M19.03.95"/>
    <hyperlink ref="B160" r:id="rId5" display="M23.01.254"/>
    <hyperlink ref="B161" r:id="rId6" display="M23.01.272"/>
    <hyperlink ref="B159" r:id="rId7" display="M23.01.273"/>
    <hyperlink ref="B158" r:id="rId8" display="M23.01.274"/>
    <hyperlink ref="B157" r:id="rId9" display="M23.01.275"/>
    <hyperlink ref="B156" r:id="rId10" display="M23.01.276"/>
    <hyperlink ref="B148" r:id="rId11" display="M23.01.285"/>
    <hyperlink ref="B147" r:id="rId12" display="M23.01.286"/>
    <hyperlink ref="B155" r:id="rId13" display="M23.01.287"/>
    <hyperlink ref="B149" r:id="rId14" display="M23.01.284"/>
    <hyperlink ref="B154" r:id="rId15" display="M23.01.278"/>
    <hyperlink ref="B146" r:id="rId16" display="M23.01.279"/>
    <hyperlink ref="B150" r:id="rId17" display="M23.01.283"/>
    <hyperlink ref="B151" r:id="rId18" display="M23.01.282"/>
    <hyperlink ref="B152" r:id="rId19" display="M23.01.281"/>
    <hyperlink ref="B153" r:id="rId20" display="M23.01.280"/>
    <hyperlink ref="B174" r:id="rId21" display="M21.06.69"/>
    <hyperlink ref="B175" r:id="rId22" display="M21.02.48"/>
    <hyperlink ref="B129" r:id="rId23" display="M23.03.55"/>
    <hyperlink ref="B141" r:id="rId24" display="M23.02.130"/>
    <hyperlink ref="B128" r:id="rId25" display="M23.03.82"/>
    <hyperlink ref="K129" r:id="rId26" display="FOTO"/>
    <hyperlink ref="K148" r:id="rId27"/>
    <hyperlink ref="K149" r:id="rId28"/>
    <hyperlink ref="K147" r:id="rId29"/>
    <hyperlink ref="K150" r:id="rId30"/>
    <hyperlink ref="K156" r:id="rId31"/>
    <hyperlink ref="K154" r:id="rId32"/>
    <hyperlink ref="K146" r:id="rId33"/>
    <hyperlink ref="K153" r:id="rId34"/>
    <hyperlink ref="K152" r:id="rId35"/>
    <hyperlink ref="K151" r:id="rId36"/>
    <hyperlink ref="K161" r:id="rId37"/>
    <hyperlink ref="K159" r:id="rId38"/>
    <hyperlink ref="K158" r:id="rId39"/>
    <hyperlink ref="K157" r:id="rId40"/>
    <hyperlink ref="K157:K158" r:id="rId41" display="FOTO"/>
    <hyperlink ref="K141" r:id="rId42"/>
    <hyperlink ref="K175" r:id="rId43" display="FOTO"/>
    <hyperlink ref="B142" r:id="rId44" display="M23.03.213"/>
    <hyperlink ref="B80" r:id="rId45" display="M23.03.282"/>
    <hyperlink ref="K80" r:id="rId46" display="FOTO"/>
    <hyperlink ref="K142" r:id="rId47"/>
    <hyperlink ref="K155" r:id="rId48"/>
    <hyperlink ref="K160" r:id="rId49"/>
    <hyperlink ref="K178" r:id="rId50"/>
    <hyperlink ref="K107" r:id="rId51"/>
    <hyperlink ref="B74" r:id="rId52" display="M23.03.296"/>
    <hyperlink ref="K75" r:id="rId53" display="FOTO"/>
    <hyperlink ref="B75" r:id="rId54" display="M23.03.255"/>
    <hyperlink ref="B76" r:id="rId55"/>
    <hyperlink ref="B78" r:id="rId56"/>
    <hyperlink ref="B77" r:id="rId57"/>
    <hyperlink ref="B84" r:id="rId58"/>
    <hyperlink ref="K97" r:id="rId59" display="FOTO"/>
    <hyperlink ref="B97" r:id="rId60" display="M23.03.173"/>
    <hyperlink ref="K172" r:id="rId61"/>
    <hyperlink ref="K19" r:id="rId62"/>
    <hyperlink ref="K127" r:id="rId63"/>
    <hyperlink ref="K123" r:id="rId64"/>
    <hyperlink ref="K116" r:id="rId65"/>
    <hyperlink ref="K113" r:id="rId66"/>
    <hyperlink ref="K92" r:id="rId67"/>
    <hyperlink ref="K85" r:id="rId68"/>
    <hyperlink ref="B79" r:id="rId69"/>
    <hyperlink ref="B107" r:id="rId70" display="M23.03.284"/>
    <hyperlink ref="B85" r:id="rId71"/>
    <hyperlink ref="B81" r:id="rId72" display="M23.03.281"/>
    <hyperlink ref="B82" r:id="rId73"/>
    <hyperlink ref="B83" r:id="rId74" display="M23.03.278"/>
    <hyperlink ref="B96" r:id="rId75" display="M23.03.215"/>
    <hyperlink ref="B172" r:id="rId76" display="M22.12.215"/>
    <hyperlink ref="B101" r:id="rId77" display="M23.03.275"/>
    <hyperlink ref="B95" r:id="rId78" display="M23.03.273"/>
    <hyperlink ref="B86" r:id="rId79"/>
    <hyperlink ref="K87" r:id="rId80" display="FOTO"/>
    <hyperlink ref="B87" r:id="rId81" display="M23.03.246"/>
    <hyperlink ref="B111" r:id="rId82" display="M23.03.173"/>
    <hyperlink ref="B92" r:id="rId83" display="M23.03.248"/>
    <hyperlink ref="B113" r:id="rId84" display="M23.03.243"/>
    <hyperlink ref="B14" r:id="rId85"/>
    <hyperlink ref="B13" r:id="rId86"/>
    <hyperlink ref="K15" r:id="rId87"/>
    <hyperlink ref="B15" r:id="rId88"/>
    <hyperlink ref="B16" r:id="rId89" display="M23.03.233"/>
    <hyperlink ref="B88" r:id="rId90" display="M23.03.234"/>
    <hyperlink ref="B17" r:id="rId91" display="M23.03.229"/>
    <hyperlink ref="B89" r:id="rId92" display="M23.03.230"/>
    <hyperlink ref="B90" r:id="rId93"/>
    <hyperlink ref="B91" r:id="rId94"/>
    <hyperlink ref="B12" r:id="rId95"/>
    <hyperlink ref="K177" r:id="rId96"/>
    <hyperlink ref="K143" r:id="rId97"/>
    <hyperlink ref="K135" r:id="rId98"/>
    <hyperlink ref="K20" r:id="rId99"/>
    <hyperlink ref="K134" r:id="rId100" display="FOTO"/>
    <hyperlink ref="K176" r:id="rId101"/>
    <hyperlink ref="K133" r:id="rId102" display="FOTO"/>
    <hyperlink ref="K119" r:id="rId103"/>
    <hyperlink ref="K124" r:id="rId104"/>
    <hyperlink ref="K118" r:id="rId105"/>
    <hyperlink ref="K109" r:id="rId106"/>
    <hyperlink ref="K98" r:id="rId107" display="FOTO"/>
    <hyperlink ref="K94" r:id="rId108"/>
    <hyperlink ref="B106" r:id="rId109"/>
    <hyperlink ref="B93" r:id="rId110" display="M23.03.218"/>
    <hyperlink ref="B94" r:id="rId111"/>
    <hyperlink ref="B98" r:id="rId112" display="M23.03.201"/>
    <hyperlink ref="B99" r:id="rId113" display="M23.03.189"/>
    <hyperlink ref="B100" r:id="rId114" display="M23.03.189"/>
    <hyperlink ref="B109" r:id="rId115" display="M23.03.175"/>
    <hyperlink ref="B110" r:id="rId116" display="M23.03.173"/>
    <hyperlink ref="B108" r:id="rId117" display="M23.03.176"/>
    <hyperlink ref="B112" r:id="rId118" display="M23.03.177"/>
    <hyperlink ref="B115" r:id="rId119" display="M23.03.148"/>
    <hyperlink ref="B120" r:id="rId120" display="M23.03.149"/>
    <hyperlink ref="B117" r:id="rId121" display="M23.03.139"/>
    <hyperlink ref="B118" r:id="rId122"/>
    <hyperlink ref="B116" r:id="rId123" display="M23.03.118"/>
    <hyperlink ref="B126" r:id="rId124" display="M23.03.109"/>
    <hyperlink ref="B121" r:id="rId125" display="M23.03.107"/>
    <hyperlink ref="B122" r:id="rId126" display="M23.03.103"/>
    <hyperlink ref="B123" r:id="rId127" display="M23.03.105"/>
    <hyperlink ref="B124" r:id="rId128" display="M23.03.103"/>
    <hyperlink ref="B125" r:id="rId129" display="M23.03.102"/>
    <hyperlink ref="B18" r:id="rId130" display="M23.03.100"/>
    <hyperlink ref="B119" r:id="rId131" display="M23.03.99"/>
    <hyperlink ref="B127" r:id="rId132" display="M23.03.95"/>
    <hyperlink ref="B20" r:id="rId133"/>
    <hyperlink ref="B131" r:id="rId134" display="M23.03.43"/>
    <hyperlink ref="B132" r:id="rId135" display="M23.03.31"/>
    <hyperlink ref="B19" r:id="rId136" display="M23.03.30"/>
    <hyperlink ref="B133" r:id="rId137" display="M23.02.187"/>
    <hyperlink ref="B134" r:id="rId138" display="M23.02.183"/>
    <hyperlink ref="B136" r:id="rId139" display="M23.02.173"/>
    <hyperlink ref="B135" r:id="rId140" display="M23.02.165"/>
    <hyperlink ref="B137" r:id="rId141" display="M23.02.162"/>
    <hyperlink ref="B138" r:id="rId142" display="M23.02.157"/>
    <hyperlink ref="B139" r:id="rId143" display="M23.02.147"/>
    <hyperlink ref="B143" r:id="rId144"/>
    <hyperlink ref="B140" r:id="rId145" display="M23.02.121"/>
    <hyperlink ref="B168" r:id="rId146" display="M23.01.87"/>
    <hyperlink ref="B144" r:id="rId147" display="M23.02.39"/>
    <hyperlink ref="B162" r:id="rId148" display="M23.01.127"/>
    <hyperlink ref="B177" r:id="rId149" display="M19.03.205"/>
    <hyperlink ref="B173" r:id="rId150" display="M22.03.167"/>
    <hyperlink ref="B176" r:id="rId151" display="M20.02.194"/>
    <hyperlink ref="B68" r:id="rId152" display="M23.03.303"/>
    <hyperlink ref="B67" r:id="rId153" display="M23.03.247"/>
    <hyperlink ref="K67" r:id="rId154"/>
    <hyperlink ref="B105" r:id="rId155" display="M23.01.06"/>
    <hyperlink ref="B104" r:id="rId156" display="M23.01.06"/>
    <hyperlink ref="B72" r:id="rId157"/>
    <hyperlink ref="B21" r:id="rId158"/>
    <hyperlink ref="B73" r:id="rId159" display="M23.03.306"/>
    <hyperlink ref="B71" r:id="rId160" display="M23.03.213"/>
    <hyperlink ref="B66" r:id="rId161" display="M23.03.308"/>
    <hyperlink ref="B70" r:id="rId162"/>
    <hyperlink ref="B102" r:id="rId163" display="M23.03.281"/>
    <hyperlink ref="K106" r:id="rId164"/>
    <hyperlink ref="B65" r:id="rId165"/>
    <hyperlink ref="K65" r:id="rId166"/>
    <hyperlink ref="B69" r:id="rId167" display="M23.03.316"/>
    <hyperlink ref="B64" r:id="rId168"/>
    <hyperlink ref="K64" r:id="rId169"/>
    <hyperlink ref="B63" r:id="rId170"/>
    <hyperlink ref="B62" r:id="rId171"/>
    <hyperlink ref="B61" r:id="rId172"/>
    <hyperlink ref="B60" r:id="rId173" display="M23.03.331"/>
    <hyperlink ref="B59" r:id="rId174" display="M23.02.334"/>
    <hyperlink ref="K59" r:id="rId175"/>
    <hyperlink ref="K12" r:id="rId176"/>
    <hyperlink ref="K86" r:id="rId177"/>
    <hyperlink ref="K13" r:id="rId178"/>
    <hyperlink ref="B58" r:id="rId179" display="M23.03.336"/>
    <hyperlink ref="B57" r:id="rId180"/>
    <hyperlink ref="B56" r:id="rId181" display="M23.03.342"/>
    <hyperlink ref="B10" r:id="rId182"/>
    <hyperlink ref="B54" r:id="rId183" display="M23.03.349"/>
    <hyperlink ref="B130" r:id="rId184" display="M23.03.88"/>
    <hyperlink ref="B53" r:id="rId185" display="M23.03.351"/>
    <hyperlink ref="B55" r:id="rId186"/>
    <hyperlink ref="Z71" r:id="rId187" display="M23.03.346"/>
    <hyperlink ref="AM71" r:id="rId188" display="M23.03.346"/>
    <hyperlink ref="AZ71" r:id="rId189" display="M23.03.346"/>
    <hyperlink ref="BM71" r:id="rId190" display="M23.03.346"/>
    <hyperlink ref="BZ71" r:id="rId191" display="M23.03.346"/>
    <hyperlink ref="CM71" r:id="rId192" display="M23.03.346"/>
    <hyperlink ref="CZ71" r:id="rId193" display="M23.03.346"/>
    <hyperlink ref="DM71" r:id="rId194" display="M23.03.346"/>
    <hyperlink ref="DZ71" r:id="rId195" display="M23.03.346"/>
    <hyperlink ref="EM71" r:id="rId196" display="M23.03.346"/>
    <hyperlink ref="EZ71" r:id="rId197" display="M23.03.346"/>
    <hyperlink ref="FM71" r:id="rId198" display="M23.03.346"/>
    <hyperlink ref="FZ71" r:id="rId199" display="M23.03.346"/>
    <hyperlink ref="GM71" r:id="rId200" display="M23.03.346"/>
    <hyperlink ref="GZ71" r:id="rId201" display="M23.03.346"/>
    <hyperlink ref="HM71" r:id="rId202" display="M23.03.346"/>
    <hyperlink ref="HZ71" r:id="rId203" display="M23.03.346"/>
    <hyperlink ref="IM71" r:id="rId204" display="M23.03.346"/>
    <hyperlink ref="IZ71" r:id="rId205" display="M23.03.346"/>
    <hyperlink ref="JM71" r:id="rId206" display="M23.03.346"/>
    <hyperlink ref="JZ71" r:id="rId207" display="M23.03.346"/>
    <hyperlink ref="KM71" r:id="rId208" display="M23.03.346"/>
    <hyperlink ref="KZ71" r:id="rId209" display="M23.03.346"/>
    <hyperlink ref="LM71" r:id="rId210" display="M23.03.346"/>
    <hyperlink ref="LZ71" r:id="rId211" display="M23.03.346"/>
    <hyperlink ref="MM71" r:id="rId212" display="M23.03.346"/>
    <hyperlink ref="MZ71" r:id="rId213" display="M23.03.346"/>
    <hyperlink ref="NM71" r:id="rId214" display="M23.03.346"/>
    <hyperlink ref="NZ71" r:id="rId215" display="M23.03.346"/>
    <hyperlink ref="OM71" r:id="rId216" display="M23.03.346"/>
    <hyperlink ref="OZ71" r:id="rId217" display="M23.03.346"/>
    <hyperlink ref="PM71" r:id="rId218" display="M23.03.346"/>
    <hyperlink ref="PZ71" r:id="rId219" display="M23.03.346"/>
    <hyperlink ref="QM71" r:id="rId220" display="M23.03.346"/>
    <hyperlink ref="QZ71" r:id="rId221" display="M23.03.346"/>
    <hyperlink ref="RM71" r:id="rId222" display="M23.03.346"/>
    <hyperlink ref="RZ71" r:id="rId223" display="M23.03.346"/>
    <hyperlink ref="SM71" r:id="rId224" display="M23.03.346"/>
    <hyperlink ref="SZ71" r:id="rId225" display="M23.03.346"/>
    <hyperlink ref="TM71" r:id="rId226" display="M23.03.346"/>
    <hyperlink ref="TZ71" r:id="rId227" display="M23.03.346"/>
    <hyperlink ref="UM71" r:id="rId228" display="M23.03.346"/>
    <hyperlink ref="UZ71" r:id="rId229" display="M23.03.346"/>
    <hyperlink ref="VM71" r:id="rId230" display="M23.03.346"/>
    <hyperlink ref="VZ71" r:id="rId231" display="M23.03.346"/>
    <hyperlink ref="WM71" r:id="rId232" display="M23.03.346"/>
    <hyperlink ref="WZ71" r:id="rId233" display="M23.03.346"/>
    <hyperlink ref="XM71" r:id="rId234" display="M23.03.346"/>
    <hyperlink ref="XZ71" r:id="rId235" display="M23.03.346"/>
    <hyperlink ref="YM71" r:id="rId236" display="M23.03.346"/>
    <hyperlink ref="YZ71" r:id="rId237" display="M23.03.346"/>
    <hyperlink ref="ZM71" r:id="rId238" display="M23.03.346"/>
    <hyperlink ref="ZZ71" r:id="rId239" display="M23.03.346"/>
    <hyperlink ref="AAM71" r:id="rId240" display="M23.03.346"/>
    <hyperlink ref="AAZ71" r:id="rId241" display="M23.03.346"/>
    <hyperlink ref="ABM71" r:id="rId242" display="M23.03.346"/>
    <hyperlink ref="ABZ71" r:id="rId243" display="M23.03.346"/>
    <hyperlink ref="ACM71" r:id="rId244" display="M23.03.346"/>
    <hyperlink ref="ACZ71" r:id="rId245" display="M23.03.346"/>
    <hyperlink ref="ADM71" r:id="rId246" display="M23.03.346"/>
    <hyperlink ref="ADZ71" r:id="rId247" display="M23.03.346"/>
    <hyperlink ref="AEM71" r:id="rId248" display="M23.03.346"/>
    <hyperlink ref="AEZ71" r:id="rId249" display="M23.03.346"/>
    <hyperlink ref="AFM71" r:id="rId250" display="M23.03.346"/>
    <hyperlink ref="AFZ71" r:id="rId251" display="M23.03.346"/>
    <hyperlink ref="AGM71" r:id="rId252" display="M23.03.346"/>
    <hyperlink ref="AGZ71" r:id="rId253" display="M23.03.346"/>
    <hyperlink ref="AHM71" r:id="rId254" display="M23.03.346"/>
    <hyperlink ref="AHZ71" r:id="rId255" display="M23.03.346"/>
    <hyperlink ref="AIM71" r:id="rId256" display="M23.03.346"/>
    <hyperlink ref="AIZ71" r:id="rId257" display="M23.03.346"/>
    <hyperlink ref="AJM71" r:id="rId258" display="M23.03.346"/>
    <hyperlink ref="AJZ71" r:id="rId259" display="M23.03.346"/>
    <hyperlink ref="AKM71" r:id="rId260" display="M23.03.346"/>
    <hyperlink ref="AKZ71" r:id="rId261" display="M23.03.346"/>
    <hyperlink ref="ALM71" r:id="rId262" display="M23.03.346"/>
    <hyperlink ref="ALZ71" r:id="rId263" display="M23.03.346"/>
    <hyperlink ref="AMM71" r:id="rId264" display="M23.03.346"/>
    <hyperlink ref="AMZ71" r:id="rId265" display="M23.03.346"/>
    <hyperlink ref="ANM71" r:id="rId266" display="M23.03.346"/>
    <hyperlink ref="ANZ71" r:id="rId267" display="M23.03.346"/>
    <hyperlink ref="AOM71" r:id="rId268" display="M23.03.346"/>
    <hyperlink ref="AOZ71" r:id="rId269" display="M23.03.346"/>
    <hyperlink ref="APM71" r:id="rId270" display="M23.03.346"/>
    <hyperlink ref="APZ71" r:id="rId271" display="M23.03.346"/>
    <hyperlink ref="AQM71" r:id="rId272" display="M23.03.346"/>
    <hyperlink ref="AQZ71" r:id="rId273" display="M23.03.346"/>
    <hyperlink ref="ARM71" r:id="rId274" display="M23.03.346"/>
    <hyperlink ref="ARZ71" r:id="rId275" display="M23.03.346"/>
    <hyperlink ref="ASM71" r:id="rId276" display="M23.03.346"/>
    <hyperlink ref="ASZ71" r:id="rId277" display="M23.03.346"/>
    <hyperlink ref="ATM71" r:id="rId278" display="M23.03.346"/>
    <hyperlink ref="ATZ71" r:id="rId279" display="M23.03.346"/>
    <hyperlink ref="AUM71" r:id="rId280" display="M23.03.346"/>
    <hyperlink ref="AUZ71" r:id="rId281" display="M23.03.346"/>
    <hyperlink ref="AVM71" r:id="rId282" display="M23.03.346"/>
    <hyperlink ref="AVZ71" r:id="rId283" display="M23.03.346"/>
    <hyperlink ref="AWM71" r:id="rId284" display="M23.03.346"/>
    <hyperlink ref="AWZ71" r:id="rId285" display="M23.03.346"/>
    <hyperlink ref="AXM71" r:id="rId286" display="M23.03.346"/>
    <hyperlink ref="AXZ71" r:id="rId287" display="M23.03.346"/>
    <hyperlink ref="AYM71" r:id="rId288" display="M23.03.346"/>
    <hyperlink ref="AYZ71" r:id="rId289" display="M23.03.346"/>
    <hyperlink ref="AZM71" r:id="rId290" display="M23.03.346"/>
    <hyperlink ref="AZZ71" r:id="rId291" display="M23.03.346"/>
    <hyperlink ref="BAM71" r:id="rId292" display="M23.03.346"/>
    <hyperlink ref="BAZ71" r:id="rId293" display="M23.03.346"/>
    <hyperlink ref="BBM71" r:id="rId294" display="M23.03.346"/>
    <hyperlink ref="BBZ71" r:id="rId295" display="M23.03.346"/>
    <hyperlink ref="BCM71" r:id="rId296" display="M23.03.346"/>
    <hyperlink ref="BCZ71" r:id="rId297" display="M23.03.346"/>
    <hyperlink ref="BDM71" r:id="rId298" display="M23.03.346"/>
    <hyperlink ref="BDZ71" r:id="rId299" display="M23.03.346"/>
    <hyperlink ref="BEM71" r:id="rId300" display="M23.03.346"/>
    <hyperlink ref="BEZ71" r:id="rId301" display="M23.03.346"/>
    <hyperlink ref="BFM71" r:id="rId302" display="M23.03.346"/>
    <hyperlink ref="BFZ71" r:id="rId303" display="M23.03.346"/>
    <hyperlink ref="BGM71" r:id="rId304" display="M23.03.346"/>
    <hyperlink ref="BGZ71" r:id="rId305" display="M23.03.346"/>
    <hyperlink ref="BHM71" r:id="rId306" display="M23.03.346"/>
    <hyperlink ref="BHZ71" r:id="rId307" display="M23.03.346"/>
    <hyperlink ref="BIM71" r:id="rId308" display="M23.03.346"/>
    <hyperlink ref="BIZ71" r:id="rId309" display="M23.03.346"/>
    <hyperlink ref="BJM71" r:id="rId310" display="M23.03.346"/>
    <hyperlink ref="BJZ71" r:id="rId311" display="M23.03.346"/>
    <hyperlink ref="BKM71" r:id="rId312" display="M23.03.346"/>
    <hyperlink ref="BKZ71" r:id="rId313" display="M23.03.346"/>
    <hyperlink ref="BLM71" r:id="rId314" display="M23.03.346"/>
    <hyperlink ref="BLZ71" r:id="rId315" display="M23.03.346"/>
    <hyperlink ref="BMM71" r:id="rId316" display="M23.03.346"/>
    <hyperlink ref="BMZ71" r:id="rId317" display="M23.03.346"/>
    <hyperlink ref="BNM71" r:id="rId318" display="M23.03.346"/>
    <hyperlink ref="BNZ71" r:id="rId319" display="M23.03.346"/>
    <hyperlink ref="BOM71" r:id="rId320" display="M23.03.346"/>
    <hyperlink ref="BOZ71" r:id="rId321" display="M23.03.346"/>
    <hyperlink ref="BPM71" r:id="rId322" display="M23.03.346"/>
    <hyperlink ref="BPZ71" r:id="rId323" display="M23.03.346"/>
    <hyperlink ref="BQM71" r:id="rId324" display="M23.03.346"/>
    <hyperlink ref="BQZ71" r:id="rId325" display="M23.03.346"/>
    <hyperlink ref="BRM71" r:id="rId326" display="M23.03.346"/>
    <hyperlink ref="BRZ71" r:id="rId327" display="M23.03.346"/>
    <hyperlink ref="BSM71" r:id="rId328" display="M23.03.346"/>
    <hyperlink ref="BSZ71" r:id="rId329" display="M23.03.346"/>
    <hyperlink ref="BTM71" r:id="rId330" display="M23.03.346"/>
    <hyperlink ref="BTZ71" r:id="rId331" display="M23.03.346"/>
    <hyperlink ref="BUM71" r:id="rId332" display="M23.03.346"/>
    <hyperlink ref="BUZ71" r:id="rId333" display="M23.03.346"/>
    <hyperlink ref="BVM71" r:id="rId334" display="M23.03.346"/>
    <hyperlink ref="BVZ71" r:id="rId335" display="M23.03.346"/>
    <hyperlink ref="BWM71" r:id="rId336" display="M23.03.346"/>
    <hyperlink ref="BWZ71" r:id="rId337" display="M23.03.346"/>
    <hyperlink ref="BXM71" r:id="rId338" display="M23.03.346"/>
    <hyperlink ref="BXZ71" r:id="rId339" display="M23.03.346"/>
    <hyperlink ref="BYM71" r:id="rId340" display="M23.03.346"/>
    <hyperlink ref="BYZ71" r:id="rId341" display="M23.03.346"/>
    <hyperlink ref="BZM71" r:id="rId342" display="M23.03.346"/>
    <hyperlink ref="BZZ71" r:id="rId343" display="M23.03.346"/>
    <hyperlink ref="CAM71" r:id="rId344" display="M23.03.346"/>
    <hyperlink ref="CAZ71" r:id="rId345" display="M23.03.346"/>
    <hyperlink ref="CBM71" r:id="rId346" display="M23.03.346"/>
    <hyperlink ref="CBZ71" r:id="rId347" display="M23.03.346"/>
    <hyperlink ref="CCM71" r:id="rId348" display="M23.03.346"/>
    <hyperlink ref="CCZ71" r:id="rId349" display="M23.03.346"/>
    <hyperlink ref="CDM71" r:id="rId350" display="M23.03.346"/>
    <hyperlink ref="CDZ71" r:id="rId351" display="M23.03.346"/>
    <hyperlink ref="CEM71" r:id="rId352" display="M23.03.346"/>
    <hyperlink ref="CEZ71" r:id="rId353" display="M23.03.346"/>
    <hyperlink ref="CFM71" r:id="rId354" display="M23.03.346"/>
    <hyperlink ref="CFZ71" r:id="rId355" display="M23.03.346"/>
    <hyperlink ref="CGM71" r:id="rId356" display="M23.03.346"/>
    <hyperlink ref="CGZ71" r:id="rId357" display="M23.03.346"/>
    <hyperlink ref="CHM71" r:id="rId358" display="M23.03.346"/>
    <hyperlink ref="CHZ71" r:id="rId359" display="M23.03.346"/>
    <hyperlink ref="CIM71" r:id="rId360" display="M23.03.346"/>
    <hyperlink ref="CIZ71" r:id="rId361" display="M23.03.346"/>
    <hyperlink ref="CJM71" r:id="rId362" display="M23.03.346"/>
    <hyperlink ref="CJZ71" r:id="rId363" display="M23.03.346"/>
    <hyperlink ref="CKM71" r:id="rId364" display="M23.03.346"/>
    <hyperlink ref="CKZ71" r:id="rId365" display="M23.03.346"/>
    <hyperlink ref="CLM71" r:id="rId366" display="M23.03.346"/>
    <hyperlink ref="CLZ71" r:id="rId367" display="M23.03.346"/>
    <hyperlink ref="CMM71" r:id="rId368" display="M23.03.346"/>
    <hyperlink ref="CMZ71" r:id="rId369" display="M23.03.346"/>
    <hyperlink ref="CNM71" r:id="rId370" display="M23.03.346"/>
    <hyperlink ref="CNZ71" r:id="rId371" display="M23.03.346"/>
    <hyperlink ref="COM71" r:id="rId372" display="M23.03.346"/>
    <hyperlink ref="COZ71" r:id="rId373" display="M23.03.346"/>
    <hyperlink ref="CPM71" r:id="rId374" display="M23.03.346"/>
    <hyperlink ref="CPZ71" r:id="rId375" display="M23.03.346"/>
    <hyperlink ref="CQM71" r:id="rId376" display="M23.03.346"/>
    <hyperlink ref="CQZ71" r:id="rId377" display="M23.03.346"/>
    <hyperlink ref="CRM71" r:id="rId378" display="M23.03.346"/>
    <hyperlink ref="CRZ71" r:id="rId379" display="M23.03.346"/>
    <hyperlink ref="CSM71" r:id="rId380" display="M23.03.346"/>
    <hyperlink ref="CSZ71" r:id="rId381" display="M23.03.346"/>
    <hyperlink ref="CTM71" r:id="rId382" display="M23.03.346"/>
    <hyperlink ref="CTZ71" r:id="rId383" display="M23.03.346"/>
    <hyperlink ref="CUM71" r:id="rId384" display="M23.03.346"/>
    <hyperlink ref="CUZ71" r:id="rId385" display="M23.03.346"/>
    <hyperlink ref="CVM71" r:id="rId386" display="M23.03.346"/>
    <hyperlink ref="CVZ71" r:id="rId387" display="M23.03.346"/>
    <hyperlink ref="CWM71" r:id="rId388" display="M23.03.346"/>
    <hyperlink ref="CWZ71" r:id="rId389" display="M23.03.346"/>
    <hyperlink ref="CXM71" r:id="rId390" display="M23.03.346"/>
    <hyperlink ref="CXZ71" r:id="rId391" display="M23.03.346"/>
    <hyperlink ref="CYM71" r:id="rId392" display="M23.03.346"/>
    <hyperlink ref="CYZ71" r:id="rId393" display="M23.03.346"/>
    <hyperlink ref="CZM71" r:id="rId394" display="M23.03.346"/>
    <hyperlink ref="CZZ71" r:id="rId395" display="M23.03.346"/>
    <hyperlink ref="DAM71" r:id="rId396" display="M23.03.346"/>
    <hyperlink ref="DAZ71" r:id="rId397" display="M23.03.346"/>
    <hyperlink ref="DBM71" r:id="rId398" display="M23.03.346"/>
    <hyperlink ref="DBZ71" r:id="rId399" display="M23.03.346"/>
    <hyperlink ref="DCM71" r:id="rId400" display="M23.03.346"/>
    <hyperlink ref="DCZ71" r:id="rId401" display="M23.03.346"/>
    <hyperlink ref="DDM71" r:id="rId402" display="M23.03.346"/>
    <hyperlink ref="DDZ71" r:id="rId403" display="M23.03.346"/>
    <hyperlink ref="DEM71" r:id="rId404" display="M23.03.346"/>
    <hyperlink ref="DEZ71" r:id="rId405" display="M23.03.346"/>
    <hyperlink ref="DFM71" r:id="rId406" display="M23.03.346"/>
    <hyperlink ref="DFZ71" r:id="rId407" display="M23.03.346"/>
    <hyperlink ref="DGM71" r:id="rId408" display="M23.03.346"/>
    <hyperlink ref="DGZ71" r:id="rId409" display="M23.03.346"/>
    <hyperlink ref="DHM71" r:id="rId410" display="M23.03.346"/>
    <hyperlink ref="DHZ71" r:id="rId411" display="M23.03.346"/>
    <hyperlink ref="DIM71" r:id="rId412" display="M23.03.346"/>
    <hyperlink ref="DIZ71" r:id="rId413" display="M23.03.346"/>
    <hyperlink ref="DJM71" r:id="rId414" display="M23.03.346"/>
    <hyperlink ref="DJZ71" r:id="rId415" display="M23.03.346"/>
    <hyperlink ref="DKM71" r:id="rId416" display="M23.03.346"/>
    <hyperlink ref="DKZ71" r:id="rId417" display="M23.03.346"/>
    <hyperlink ref="DLM71" r:id="rId418" display="M23.03.346"/>
    <hyperlink ref="DLZ71" r:id="rId419" display="M23.03.346"/>
    <hyperlink ref="DMM71" r:id="rId420" display="M23.03.346"/>
    <hyperlink ref="DMZ71" r:id="rId421" display="M23.03.346"/>
    <hyperlink ref="DNM71" r:id="rId422" display="M23.03.346"/>
    <hyperlink ref="DNZ71" r:id="rId423" display="M23.03.346"/>
    <hyperlink ref="DOM71" r:id="rId424" display="M23.03.346"/>
    <hyperlink ref="DOZ71" r:id="rId425" display="M23.03.346"/>
    <hyperlink ref="DPM71" r:id="rId426" display="M23.03.346"/>
    <hyperlink ref="DPZ71" r:id="rId427" display="M23.03.346"/>
    <hyperlink ref="DQM71" r:id="rId428" display="M23.03.346"/>
    <hyperlink ref="DQZ71" r:id="rId429" display="M23.03.346"/>
    <hyperlink ref="DRM71" r:id="rId430" display="M23.03.346"/>
    <hyperlink ref="DRZ71" r:id="rId431" display="M23.03.346"/>
    <hyperlink ref="DSM71" r:id="rId432" display="M23.03.346"/>
    <hyperlink ref="DSZ71" r:id="rId433" display="M23.03.346"/>
    <hyperlink ref="DTM71" r:id="rId434" display="M23.03.346"/>
    <hyperlink ref="DTZ71" r:id="rId435" display="M23.03.346"/>
    <hyperlink ref="DUM71" r:id="rId436" display="M23.03.346"/>
    <hyperlink ref="DUZ71" r:id="rId437" display="M23.03.346"/>
    <hyperlink ref="DVM71" r:id="rId438" display="M23.03.346"/>
    <hyperlink ref="DVZ71" r:id="rId439" display="M23.03.346"/>
    <hyperlink ref="DWM71" r:id="rId440" display="M23.03.346"/>
    <hyperlink ref="DWZ71" r:id="rId441" display="M23.03.346"/>
    <hyperlink ref="DXM71" r:id="rId442" display="M23.03.346"/>
    <hyperlink ref="DXZ71" r:id="rId443" display="M23.03.346"/>
    <hyperlink ref="DYM71" r:id="rId444" display="M23.03.346"/>
    <hyperlink ref="DYZ71" r:id="rId445" display="M23.03.346"/>
    <hyperlink ref="DZM71" r:id="rId446" display="M23.03.346"/>
    <hyperlink ref="DZZ71" r:id="rId447" display="M23.03.346"/>
    <hyperlink ref="EAM71" r:id="rId448" display="M23.03.346"/>
    <hyperlink ref="EAZ71" r:id="rId449" display="M23.03.346"/>
    <hyperlink ref="EBM71" r:id="rId450" display="M23.03.346"/>
    <hyperlink ref="EBZ71" r:id="rId451" display="M23.03.346"/>
    <hyperlink ref="ECM71" r:id="rId452" display="M23.03.346"/>
    <hyperlink ref="ECZ71" r:id="rId453" display="M23.03.346"/>
    <hyperlink ref="EDM71" r:id="rId454" display="M23.03.346"/>
    <hyperlink ref="EDZ71" r:id="rId455" display="M23.03.346"/>
    <hyperlink ref="EEM71" r:id="rId456" display="M23.03.346"/>
    <hyperlink ref="EEZ71" r:id="rId457" display="M23.03.346"/>
    <hyperlink ref="EFM71" r:id="rId458" display="M23.03.346"/>
    <hyperlink ref="EFZ71" r:id="rId459" display="M23.03.346"/>
    <hyperlink ref="EGM71" r:id="rId460" display="M23.03.346"/>
    <hyperlink ref="EGZ71" r:id="rId461" display="M23.03.346"/>
    <hyperlink ref="EHM71" r:id="rId462" display="M23.03.346"/>
    <hyperlink ref="EHZ71" r:id="rId463" display="M23.03.346"/>
    <hyperlink ref="EIM71" r:id="rId464" display="M23.03.346"/>
    <hyperlink ref="EIZ71" r:id="rId465" display="M23.03.346"/>
    <hyperlink ref="EJM71" r:id="rId466" display="M23.03.346"/>
    <hyperlink ref="EJZ71" r:id="rId467" display="M23.03.346"/>
    <hyperlink ref="EKM71" r:id="rId468" display="M23.03.346"/>
    <hyperlink ref="EKZ71" r:id="rId469" display="M23.03.346"/>
    <hyperlink ref="ELM71" r:id="rId470" display="M23.03.346"/>
    <hyperlink ref="ELZ71" r:id="rId471" display="M23.03.346"/>
    <hyperlink ref="EMM71" r:id="rId472" display="M23.03.346"/>
    <hyperlink ref="EMZ71" r:id="rId473" display="M23.03.346"/>
    <hyperlink ref="ENM71" r:id="rId474" display="M23.03.346"/>
    <hyperlink ref="ENZ71" r:id="rId475" display="M23.03.346"/>
    <hyperlink ref="EOM71" r:id="rId476" display="M23.03.346"/>
    <hyperlink ref="EOZ71" r:id="rId477" display="M23.03.346"/>
    <hyperlink ref="EPM71" r:id="rId478" display="M23.03.346"/>
    <hyperlink ref="EPZ71" r:id="rId479" display="M23.03.346"/>
    <hyperlink ref="EQM71" r:id="rId480" display="M23.03.346"/>
    <hyperlink ref="EQZ71" r:id="rId481" display="M23.03.346"/>
    <hyperlink ref="ERM71" r:id="rId482" display="M23.03.346"/>
    <hyperlink ref="ERZ71" r:id="rId483" display="M23.03.346"/>
    <hyperlink ref="ESM71" r:id="rId484" display="M23.03.346"/>
    <hyperlink ref="ESZ71" r:id="rId485" display="M23.03.346"/>
    <hyperlink ref="ETM71" r:id="rId486" display="M23.03.346"/>
    <hyperlink ref="ETZ71" r:id="rId487" display="M23.03.346"/>
    <hyperlink ref="EUM71" r:id="rId488" display="M23.03.346"/>
    <hyperlink ref="EUZ71" r:id="rId489" display="M23.03.346"/>
    <hyperlink ref="EVM71" r:id="rId490" display="M23.03.346"/>
    <hyperlink ref="EVZ71" r:id="rId491" display="M23.03.346"/>
    <hyperlink ref="EWM71" r:id="rId492" display="M23.03.346"/>
    <hyperlink ref="EWZ71" r:id="rId493" display="M23.03.346"/>
    <hyperlink ref="EXM71" r:id="rId494" display="M23.03.346"/>
    <hyperlink ref="EXZ71" r:id="rId495" display="M23.03.346"/>
    <hyperlink ref="EYM71" r:id="rId496" display="M23.03.346"/>
    <hyperlink ref="EYZ71" r:id="rId497" display="M23.03.346"/>
    <hyperlink ref="EZM71" r:id="rId498" display="M23.03.346"/>
    <hyperlink ref="EZZ71" r:id="rId499" display="M23.03.346"/>
    <hyperlink ref="FAM71" r:id="rId500" display="M23.03.346"/>
    <hyperlink ref="FAZ71" r:id="rId501" display="M23.03.346"/>
    <hyperlink ref="FBM71" r:id="rId502" display="M23.03.346"/>
    <hyperlink ref="FBZ71" r:id="rId503" display="M23.03.346"/>
    <hyperlink ref="FCM71" r:id="rId504" display="M23.03.346"/>
    <hyperlink ref="FCZ71" r:id="rId505" display="M23.03.346"/>
    <hyperlink ref="FDM71" r:id="rId506" display="M23.03.346"/>
    <hyperlink ref="FDZ71" r:id="rId507" display="M23.03.346"/>
    <hyperlink ref="FEM71" r:id="rId508" display="M23.03.346"/>
    <hyperlink ref="FEZ71" r:id="rId509" display="M23.03.346"/>
    <hyperlink ref="FFM71" r:id="rId510" display="M23.03.346"/>
    <hyperlink ref="FFZ71" r:id="rId511" display="M23.03.346"/>
    <hyperlink ref="FGM71" r:id="rId512" display="M23.03.346"/>
    <hyperlink ref="FGZ71" r:id="rId513" display="M23.03.346"/>
    <hyperlink ref="FHM71" r:id="rId514" display="M23.03.346"/>
    <hyperlink ref="FHZ71" r:id="rId515" display="M23.03.346"/>
    <hyperlink ref="FIM71" r:id="rId516" display="M23.03.346"/>
    <hyperlink ref="FIZ71" r:id="rId517" display="M23.03.346"/>
    <hyperlink ref="FJM71" r:id="rId518" display="M23.03.346"/>
    <hyperlink ref="FJZ71" r:id="rId519" display="M23.03.346"/>
    <hyperlink ref="FKM71" r:id="rId520" display="M23.03.346"/>
    <hyperlink ref="FKZ71" r:id="rId521" display="M23.03.346"/>
    <hyperlink ref="FLM71" r:id="rId522" display="M23.03.346"/>
    <hyperlink ref="FLZ71" r:id="rId523" display="M23.03.346"/>
    <hyperlink ref="FMM71" r:id="rId524" display="M23.03.346"/>
    <hyperlink ref="FMZ71" r:id="rId525" display="M23.03.346"/>
    <hyperlink ref="FNM71" r:id="rId526" display="M23.03.346"/>
    <hyperlink ref="FNZ71" r:id="rId527" display="M23.03.346"/>
    <hyperlink ref="FOM71" r:id="rId528" display="M23.03.346"/>
    <hyperlink ref="FOZ71" r:id="rId529" display="M23.03.346"/>
    <hyperlink ref="FPM71" r:id="rId530" display="M23.03.346"/>
    <hyperlink ref="FPZ71" r:id="rId531" display="M23.03.346"/>
    <hyperlink ref="FQM71" r:id="rId532" display="M23.03.346"/>
    <hyperlink ref="FQZ71" r:id="rId533" display="M23.03.346"/>
    <hyperlink ref="FRM71" r:id="rId534" display="M23.03.346"/>
    <hyperlink ref="FRZ71" r:id="rId535" display="M23.03.346"/>
    <hyperlink ref="FSM71" r:id="rId536" display="M23.03.346"/>
    <hyperlink ref="FSZ71" r:id="rId537" display="M23.03.346"/>
    <hyperlink ref="FTM71" r:id="rId538" display="M23.03.346"/>
    <hyperlink ref="FTZ71" r:id="rId539" display="M23.03.346"/>
    <hyperlink ref="FUM71" r:id="rId540" display="M23.03.346"/>
    <hyperlink ref="FUZ71" r:id="rId541" display="M23.03.346"/>
    <hyperlink ref="FVM71" r:id="rId542" display="M23.03.346"/>
    <hyperlink ref="FVZ71" r:id="rId543" display="M23.03.346"/>
    <hyperlink ref="FWM71" r:id="rId544" display="M23.03.346"/>
    <hyperlink ref="FWZ71" r:id="rId545" display="M23.03.346"/>
    <hyperlink ref="FXM71" r:id="rId546" display="M23.03.346"/>
    <hyperlink ref="FXZ71" r:id="rId547" display="M23.03.346"/>
    <hyperlink ref="FYM71" r:id="rId548" display="M23.03.346"/>
    <hyperlink ref="FYZ71" r:id="rId549" display="M23.03.346"/>
    <hyperlink ref="FZM71" r:id="rId550" display="M23.03.346"/>
    <hyperlink ref="FZZ71" r:id="rId551" display="M23.03.346"/>
    <hyperlink ref="GAM71" r:id="rId552" display="M23.03.346"/>
    <hyperlink ref="GAZ71" r:id="rId553" display="M23.03.346"/>
    <hyperlink ref="GBM71" r:id="rId554" display="M23.03.346"/>
    <hyperlink ref="GBZ71" r:id="rId555" display="M23.03.346"/>
    <hyperlink ref="GCM71" r:id="rId556" display="M23.03.346"/>
    <hyperlink ref="GCZ71" r:id="rId557" display="M23.03.346"/>
    <hyperlink ref="GDM71" r:id="rId558" display="M23.03.346"/>
    <hyperlink ref="GDZ71" r:id="rId559" display="M23.03.346"/>
    <hyperlink ref="GEM71" r:id="rId560" display="M23.03.346"/>
    <hyperlink ref="GEZ71" r:id="rId561" display="M23.03.346"/>
    <hyperlink ref="GFM71" r:id="rId562" display="M23.03.346"/>
    <hyperlink ref="GFZ71" r:id="rId563" display="M23.03.346"/>
    <hyperlink ref="GGM71" r:id="rId564" display="M23.03.346"/>
    <hyperlink ref="GGZ71" r:id="rId565" display="M23.03.346"/>
    <hyperlink ref="GHM71" r:id="rId566" display="M23.03.346"/>
    <hyperlink ref="GHZ71" r:id="rId567" display="M23.03.346"/>
    <hyperlink ref="GIM71" r:id="rId568" display="M23.03.346"/>
    <hyperlink ref="GIZ71" r:id="rId569" display="M23.03.346"/>
    <hyperlink ref="GJM71" r:id="rId570" display="M23.03.346"/>
    <hyperlink ref="GJZ71" r:id="rId571" display="M23.03.346"/>
    <hyperlink ref="GKM71" r:id="rId572" display="M23.03.346"/>
    <hyperlink ref="GKZ71" r:id="rId573" display="M23.03.346"/>
    <hyperlink ref="GLM71" r:id="rId574" display="M23.03.346"/>
    <hyperlink ref="GLZ71" r:id="rId575" display="M23.03.346"/>
    <hyperlink ref="GMM71" r:id="rId576" display="M23.03.346"/>
    <hyperlink ref="GMZ71" r:id="rId577" display="M23.03.346"/>
    <hyperlink ref="GNM71" r:id="rId578" display="M23.03.346"/>
    <hyperlink ref="GNZ71" r:id="rId579" display="M23.03.346"/>
    <hyperlink ref="GOM71" r:id="rId580" display="M23.03.346"/>
    <hyperlink ref="GOZ71" r:id="rId581" display="M23.03.346"/>
    <hyperlink ref="GPM71" r:id="rId582" display="M23.03.346"/>
    <hyperlink ref="GPZ71" r:id="rId583" display="M23.03.346"/>
    <hyperlink ref="GQM71" r:id="rId584" display="M23.03.346"/>
    <hyperlink ref="GQZ71" r:id="rId585" display="M23.03.346"/>
    <hyperlink ref="GRM71" r:id="rId586" display="M23.03.346"/>
    <hyperlink ref="GRZ71" r:id="rId587" display="M23.03.346"/>
    <hyperlink ref="GSM71" r:id="rId588" display="M23.03.346"/>
    <hyperlink ref="GSZ71" r:id="rId589" display="M23.03.346"/>
    <hyperlink ref="GTM71" r:id="rId590" display="M23.03.346"/>
    <hyperlink ref="GTZ71" r:id="rId591" display="M23.03.346"/>
    <hyperlink ref="GUM71" r:id="rId592" display="M23.03.346"/>
    <hyperlink ref="GUZ71" r:id="rId593" display="M23.03.346"/>
    <hyperlink ref="GVM71" r:id="rId594" display="M23.03.346"/>
    <hyperlink ref="GVZ71" r:id="rId595" display="M23.03.346"/>
    <hyperlink ref="GWM71" r:id="rId596" display="M23.03.346"/>
    <hyperlink ref="GWZ71" r:id="rId597" display="M23.03.346"/>
    <hyperlink ref="GXM71" r:id="rId598" display="M23.03.346"/>
    <hyperlink ref="GXZ71" r:id="rId599" display="M23.03.346"/>
    <hyperlink ref="GYM71" r:id="rId600" display="M23.03.346"/>
    <hyperlink ref="GYZ71" r:id="rId601" display="M23.03.346"/>
    <hyperlink ref="GZM71" r:id="rId602" display="M23.03.346"/>
    <hyperlink ref="GZZ71" r:id="rId603" display="M23.03.346"/>
    <hyperlink ref="HAM71" r:id="rId604" display="M23.03.346"/>
    <hyperlink ref="HAZ71" r:id="rId605" display="M23.03.346"/>
    <hyperlink ref="HBM71" r:id="rId606" display="M23.03.346"/>
    <hyperlink ref="HBZ71" r:id="rId607" display="M23.03.346"/>
    <hyperlink ref="HCM71" r:id="rId608" display="M23.03.346"/>
    <hyperlink ref="HCZ71" r:id="rId609" display="M23.03.346"/>
    <hyperlink ref="HDM71" r:id="rId610" display="M23.03.346"/>
    <hyperlink ref="HDZ71" r:id="rId611" display="M23.03.346"/>
    <hyperlink ref="HEM71" r:id="rId612" display="M23.03.346"/>
    <hyperlink ref="HEZ71" r:id="rId613" display="M23.03.346"/>
    <hyperlink ref="HFM71" r:id="rId614" display="M23.03.346"/>
    <hyperlink ref="HFZ71" r:id="rId615" display="M23.03.346"/>
    <hyperlink ref="HGM71" r:id="rId616" display="M23.03.346"/>
    <hyperlink ref="HGZ71" r:id="rId617" display="M23.03.346"/>
    <hyperlink ref="HHM71" r:id="rId618" display="M23.03.346"/>
    <hyperlink ref="HHZ71" r:id="rId619" display="M23.03.346"/>
    <hyperlink ref="HIM71" r:id="rId620" display="M23.03.346"/>
    <hyperlink ref="HIZ71" r:id="rId621" display="M23.03.346"/>
    <hyperlink ref="HJM71" r:id="rId622" display="M23.03.346"/>
    <hyperlink ref="HJZ71" r:id="rId623" display="M23.03.346"/>
    <hyperlink ref="HKM71" r:id="rId624" display="M23.03.346"/>
    <hyperlink ref="HKZ71" r:id="rId625" display="M23.03.346"/>
    <hyperlink ref="HLM71" r:id="rId626" display="M23.03.346"/>
    <hyperlink ref="HLZ71" r:id="rId627" display="M23.03.346"/>
    <hyperlink ref="HMM71" r:id="rId628" display="M23.03.346"/>
    <hyperlink ref="HMZ71" r:id="rId629" display="M23.03.346"/>
    <hyperlink ref="HNM71" r:id="rId630" display="M23.03.346"/>
    <hyperlink ref="HNZ71" r:id="rId631" display="M23.03.346"/>
    <hyperlink ref="HOM71" r:id="rId632" display="M23.03.346"/>
    <hyperlink ref="HOZ71" r:id="rId633" display="M23.03.346"/>
    <hyperlink ref="HPM71" r:id="rId634" display="M23.03.346"/>
    <hyperlink ref="HPZ71" r:id="rId635" display="M23.03.346"/>
    <hyperlink ref="HQM71" r:id="rId636" display="M23.03.346"/>
    <hyperlink ref="HQZ71" r:id="rId637" display="M23.03.346"/>
    <hyperlink ref="HRM71" r:id="rId638" display="M23.03.346"/>
    <hyperlink ref="HRZ71" r:id="rId639" display="M23.03.346"/>
    <hyperlink ref="HSM71" r:id="rId640" display="M23.03.346"/>
    <hyperlink ref="HSZ71" r:id="rId641" display="M23.03.346"/>
    <hyperlink ref="HTM71" r:id="rId642" display="M23.03.346"/>
    <hyperlink ref="HTZ71" r:id="rId643" display="M23.03.346"/>
    <hyperlink ref="HUM71" r:id="rId644" display="M23.03.346"/>
    <hyperlink ref="HUZ71" r:id="rId645" display="M23.03.346"/>
    <hyperlink ref="HVM71" r:id="rId646" display="M23.03.346"/>
    <hyperlink ref="HVZ71" r:id="rId647" display="M23.03.346"/>
    <hyperlink ref="HWM71" r:id="rId648" display="M23.03.346"/>
    <hyperlink ref="HWZ71" r:id="rId649" display="M23.03.346"/>
    <hyperlink ref="HXM71" r:id="rId650" display="M23.03.346"/>
    <hyperlink ref="HXZ71" r:id="rId651" display="M23.03.346"/>
    <hyperlink ref="HYM71" r:id="rId652" display="M23.03.346"/>
    <hyperlink ref="HYZ71" r:id="rId653" display="M23.03.346"/>
    <hyperlink ref="HZM71" r:id="rId654" display="M23.03.346"/>
    <hyperlink ref="HZZ71" r:id="rId655" display="M23.03.346"/>
    <hyperlink ref="IAM71" r:id="rId656" display="M23.03.346"/>
    <hyperlink ref="IAZ71" r:id="rId657" display="M23.03.346"/>
    <hyperlink ref="IBM71" r:id="rId658" display="M23.03.346"/>
    <hyperlink ref="IBZ71" r:id="rId659" display="M23.03.346"/>
    <hyperlink ref="ICM71" r:id="rId660" display="M23.03.346"/>
    <hyperlink ref="ICZ71" r:id="rId661" display="M23.03.346"/>
    <hyperlink ref="IDM71" r:id="rId662" display="M23.03.346"/>
    <hyperlink ref="IDZ71" r:id="rId663" display="M23.03.346"/>
    <hyperlink ref="IEM71" r:id="rId664" display="M23.03.346"/>
    <hyperlink ref="IEZ71" r:id="rId665" display="M23.03.346"/>
    <hyperlink ref="IFM71" r:id="rId666" display="M23.03.346"/>
    <hyperlink ref="IFZ71" r:id="rId667" display="M23.03.346"/>
    <hyperlink ref="IGM71" r:id="rId668" display="M23.03.346"/>
    <hyperlink ref="IGZ71" r:id="rId669" display="M23.03.346"/>
    <hyperlink ref="IHM71" r:id="rId670" display="M23.03.346"/>
    <hyperlink ref="IHZ71" r:id="rId671" display="M23.03.346"/>
    <hyperlink ref="IIM71" r:id="rId672" display="M23.03.346"/>
    <hyperlink ref="IIZ71" r:id="rId673" display="M23.03.346"/>
    <hyperlink ref="IJM71" r:id="rId674" display="M23.03.346"/>
    <hyperlink ref="IJZ71" r:id="rId675" display="M23.03.346"/>
    <hyperlink ref="IKM71" r:id="rId676" display="M23.03.346"/>
    <hyperlink ref="IKZ71" r:id="rId677" display="M23.03.346"/>
    <hyperlink ref="ILM71" r:id="rId678" display="M23.03.346"/>
    <hyperlink ref="ILZ71" r:id="rId679" display="M23.03.346"/>
    <hyperlink ref="IMM71" r:id="rId680" display="M23.03.346"/>
    <hyperlink ref="IMZ71" r:id="rId681" display="M23.03.346"/>
    <hyperlink ref="INM71" r:id="rId682" display="M23.03.346"/>
    <hyperlink ref="INZ71" r:id="rId683" display="M23.03.346"/>
    <hyperlink ref="IOM71" r:id="rId684" display="M23.03.346"/>
    <hyperlink ref="IOZ71" r:id="rId685" display="M23.03.346"/>
    <hyperlink ref="IPM71" r:id="rId686" display="M23.03.346"/>
    <hyperlink ref="IPZ71" r:id="rId687" display="M23.03.346"/>
    <hyperlink ref="IQM71" r:id="rId688" display="M23.03.346"/>
    <hyperlink ref="IQZ71" r:id="rId689" display="M23.03.346"/>
    <hyperlink ref="IRM71" r:id="rId690" display="M23.03.346"/>
    <hyperlink ref="IRZ71" r:id="rId691" display="M23.03.346"/>
    <hyperlink ref="ISM71" r:id="rId692" display="M23.03.346"/>
    <hyperlink ref="ISZ71" r:id="rId693" display="M23.03.346"/>
    <hyperlink ref="ITM71" r:id="rId694" display="M23.03.346"/>
    <hyperlink ref="ITZ71" r:id="rId695" display="M23.03.346"/>
    <hyperlink ref="IUM71" r:id="rId696" display="M23.03.346"/>
    <hyperlink ref="IUZ71" r:id="rId697" display="M23.03.346"/>
    <hyperlink ref="IVM71" r:id="rId698" display="M23.03.346"/>
    <hyperlink ref="IVZ71" r:id="rId699" display="M23.03.346"/>
    <hyperlink ref="IWM71" r:id="rId700" display="M23.03.346"/>
    <hyperlink ref="IWZ71" r:id="rId701" display="M23.03.346"/>
    <hyperlink ref="IXM71" r:id="rId702" display="M23.03.346"/>
    <hyperlink ref="IXZ71" r:id="rId703" display="M23.03.346"/>
    <hyperlink ref="IYM71" r:id="rId704" display="M23.03.346"/>
    <hyperlink ref="IYZ71" r:id="rId705" display="M23.03.346"/>
    <hyperlink ref="IZM71" r:id="rId706" display="M23.03.346"/>
    <hyperlink ref="IZZ71" r:id="rId707" display="M23.03.346"/>
    <hyperlink ref="JAM71" r:id="rId708" display="M23.03.346"/>
    <hyperlink ref="JAZ71" r:id="rId709" display="M23.03.346"/>
    <hyperlink ref="JBM71" r:id="rId710" display="M23.03.346"/>
    <hyperlink ref="JBZ71" r:id="rId711" display="M23.03.346"/>
    <hyperlink ref="JCM71" r:id="rId712" display="M23.03.346"/>
    <hyperlink ref="JCZ71" r:id="rId713" display="M23.03.346"/>
    <hyperlink ref="JDM71" r:id="rId714" display="M23.03.346"/>
    <hyperlink ref="JDZ71" r:id="rId715" display="M23.03.346"/>
    <hyperlink ref="JEM71" r:id="rId716" display="M23.03.346"/>
    <hyperlink ref="JEZ71" r:id="rId717" display="M23.03.346"/>
    <hyperlink ref="JFM71" r:id="rId718" display="M23.03.346"/>
    <hyperlink ref="JFZ71" r:id="rId719" display="M23.03.346"/>
    <hyperlink ref="JGM71" r:id="rId720" display="M23.03.346"/>
    <hyperlink ref="JGZ71" r:id="rId721" display="M23.03.346"/>
    <hyperlink ref="JHM71" r:id="rId722" display="M23.03.346"/>
    <hyperlink ref="JHZ71" r:id="rId723" display="M23.03.346"/>
    <hyperlink ref="JIM71" r:id="rId724" display="M23.03.346"/>
    <hyperlink ref="JIZ71" r:id="rId725" display="M23.03.346"/>
    <hyperlink ref="JJM71" r:id="rId726" display="M23.03.346"/>
    <hyperlink ref="JJZ71" r:id="rId727" display="M23.03.346"/>
    <hyperlink ref="JKM71" r:id="rId728" display="M23.03.346"/>
    <hyperlink ref="JKZ71" r:id="rId729" display="M23.03.346"/>
    <hyperlink ref="JLM71" r:id="rId730" display="M23.03.346"/>
    <hyperlink ref="JLZ71" r:id="rId731" display="M23.03.346"/>
    <hyperlink ref="JMM71" r:id="rId732" display="M23.03.346"/>
    <hyperlink ref="JMZ71" r:id="rId733" display="M23.03.346"/>
    <hyperlink ref="JNM71" r:id="rId734" display="M23.03.346"/>
    <hyperlink ref="JNZ71" r:id="rId735" display="M23.03.346"/>
    <hyperlink ref="JOM71" r:id="rId736" display="M23.03.346"/>
    <hyperlink ref="JOZ71" r:id="rId737" display="M23.03.346"/>
    <hyperlink ref="JPM71" r:id="rId738" display="M23.03.346"/>
    <hyperlink ref="JPZ71" r:id="rId739" display="M23.03.346"/>
    <hyperlink ref="JQM71" r:id="rId740" display="M23.03.346"/>
    <hyperlink ref="JQZ71" r:id="rId741" display="M23.03.346"/>
    <hyperlink ref="JRM71" r:id="rId742" display="M23.03.346"/>
    <hyperlink ref="JRZ71" r:id="rId743" display="M23.03.346"/>
    <hyperlink ref="JSM71" r:id="rId744" display="M23.03.346"/>
    <hyperlink ref="JSZ71" r:id="rId745" display="M23.03.346"/>
    <hyperlink ref="JTM71" r:id="rId746" display="M23.03.346"/>
    <hyperlink ref="JTZ71" r:id="rId747" display="M23.03.346"/>
    <hyperlink ref="JUM71" r:id="rId748" display="M23.03.346"/>
    <hyperlink ref="JUZ71" r:id="rId749" display="M23.03.346"/>
    <hyperlink ref="JVM71" r:id="rId750" display="M23.03.346"/>
    <hyperlink ref="JVZ71" r:id="rId751" display="M23.03.346"/>
    <hyperlink ref="JWM71" r:id="rId752" display="M23.03.346"/>
    <hyperlink ref="JWZ71" r:id="rId753" display="M23.03.346"/>
    <hyperlink ref="JXM71" r:id="rId754" display="M23.03.346"/>
    <hyperlink ref="JXZ71" r:id="rId755" display="M23.03.346"/>
    <hyperlink ref="JYM71" r:id="rId756" display="M23.03.346"/>
    <hyperlink ref="JYZ71" r:id="rId757" display="M23.03.346"/>
    <hyperlink ref="JZM71" r:id="rId758" display="M23.03.346"/>
    <hyperlink ref="JZZ71" r:id="rId759" display="M23.03.346"/>
    <hyperlink ref="KAM71" r:id="rId760" display="M23.03.346"/>
    <hyperlink ref="KAZ71" r:id="rId761" display="M23.03.346"/>
    <hyperlink ref="KBM71" r:id="rId762" display="M23.03.346"/>
    <hyperlink ref="KBZ71" r:id="rId763" display="M23.03.346"/>
    <hyperlink ref="KCM71" r:id="rId764" display="M23.03.346"/>
    <hyperlink ref="KCZ71" r:id="rId765" display="M23.03.346"/>
    <hyperlink ref="KDM71" r:id="rId766" display="M23.03.346"/>
    <hyperlink ref="KDZ71" r:id="rId767" display="M23.03.346"/>
    <hyperlink ref="KEM71" r:id="rId768" display="M23.03.346"/>
    <hyperlink ref="KEZ71" r:id="rId769" display="M23.03.346"/>
    <hyperlink ref="KFM71" r:id="rId770" display="M23.03.346"/>
    <hyperlink ref="KFZ71" r:id="rId771" display="M23.03.346"/>
    <hyperlink ref="KGM71" r:id="rId772" display="M23.03.346"/>
    <hyperlink ref="KGZ71" r:id="rId773" display="M23.03.346"/>
    <hyperlink ref="KHM71" r:id="rId774" display="M23.03.346"/>
    <hyperlink ref="KHZ71" r:id="rId775" display="M23.03.346"/>
    <hyperlink ref="KIM71" r:id="rId776" display="M23.03.346"/>
    <hyperlink ref="KIZ71" r:id="rId777" display="M23.03.346"/>
    <hyperlink ref="KJM71" r:id="rId778" display="M23.03.346"/>
    <hyperlink ref="KJZ71" r:id="rId779" display="M23.03.346"/>
    <hyperlink ref="KKM71" r:id="rId780" display="M23.03.346"/>
    <hyperlink ref="KKZ71" r:id="rId781" display="M23.03.346"/>
    <hyperlink ref="KLM71" r:id="rId782" display="M23.03.346"/>
    <hyperlink ref="KLZ71" r:id="rId783" display="M23.03.346"/>
    <hyperlink ref="KMM71" r:id="rId784" display="M23.03.346"/>
    <hyperlink ref="KMZ71" r:id="rId785" display="M23.03.346"/>
    <hyperlink ref="KNM71" r:id="rId786" display="M23.03.346"/>
    <hyperlink ref="KNZ71" r:id="rId787" display="M23.03.346"/>
    <hyperlink ref="KOM71" r:id="rId788" display="M23.03.346"/>
    <hyperlink ref="KOZ71" r:id="rId789" display="M23.03.346"/>
    <hyperlink ref="KPM71" r:id="rId790" display="M23.03.346"/>
    <hyperlink ref="KPZ71" r:id="rId791" display="M23.03.346"/>
    <hyperlink ref="KQM71" r:id="rId792" display="M23.03.346"/>
    <hyperlink ref="KQZ71" r:id="rId793" display="M23.03.346"/>
    <hyperlink ref="KRM71" r:id="rId794" display="M23.03.346"/>
    <hyperlink ref="KRZ71" r:id="rId795" display="M23.03.346"/>
    <hyperlink ref="KSM71" r:id="rId796" display="M23.03.346"/>
    <hyperlink ref="KSZ71" r:id="rId797" display="M23.03.346"/>
    <hyperlink ref="KTM71" r:id="rId798" display="M23.03.346"/>
    <hyperlink ref="KTZ71" r:id="rId799" display="M23.03.346"/>
    <hyperlink ref="KUM71" r:id="rId800" display="M23.03.346"/>
    <hyperlink ref="KUZ71" r:id="rId801" display="M23.03.346"/>
    <hyperlink ref="KVM71" r:id="rId802" display="M23.03.346"/>
    <hyperlink ref="KVZ71" r:id="rId803" display="M23.03.346"/>
    <hyperlink ref="KWM71" r:id="rId804" display="M23.03.346"/>
    <hyperlink ref="KWZ71" r:id="rId805" display="M23.03.346"/>
    <hyperlink ref="KXM71" r:id="rId806" display="M23.03.346"/>
    <hyperlink ref="KXZ71" r:id="rId807" display="M23.03.346"/>
    <hyperlink ref="KYM71" r:id="rId808" display="M23.03.346"/>
    <hyperlink ref="KYZ71" r:id="rId809" display="M23.03.346"/>
    <hyperlink ref="KZM71" r:id="rId810" display="M23.03.346"/>
    <hyperlink ref="KZZ71" r:id="rId811" display="M23.03.346"/>
    <hyperlink ref="LAM71" r:id="rId812" display="M23.03.346"/>
    <hyperlink ref="LAZ71" r:id="rId813" display="M23.03.346"/>
    <hyperlink ref="LBM71" r:id="rId814" display="M23.03.346"/>
    <hyperlink ref="LBZ71" r:id="rId815" display="M23.03.346"/>
    <hyperlink ref="LCM71" r:id="rId816" display="M23.03.346"/>
    <hyperlink ref="LCZ71" r:id="rId817" display="M23.03.346"/>
    <hyperlink ref="LDM71" r:id="rId818" display="M23.03.346"/>
    <hyperlink ref="LDZ71" r:id="rId819" display="M23.03.346"/>
    <hyperlink ref="LEM71" r:id="rId820" display="M23.03.346"/>
    <hyperlink ref="LEZ71" r:id="rId821" display="M23.03.346"/>
    <hyperlink ref="LFM71" r:id="rId822" display="M23.03.346"/>
    <hyperlink ref="LFZ71" r:id="rId823" display="M23.03.346"/>
    <hyperlink ref="LGM71" r:id="rId824" display="M23.03.346"/>
    <hyperlink ref="LGZ71" r:id="rId825" display="M23.03.346"/>
    <hyperlink ref="LHM71" r:id="rId826" display="M23.03.346"/>
    <hyperlink ref="LHZ71" r:id="rId827" display="M23.03.346"/>
    <hyperlink ref="LIM71" r:id="rId828" display="M23.03.346"/>
    <hyperlink ref="LIZ71" r:id="rId829" display="M23.03.346"/>
    <hyperlink ref="LJM71" r:id="rId830" display="M23.03.346"/>
    <hyperlink ref="LJZ71" r:id="rId831" display="M23.03.346"/>
    <hyperlink ref="LKM71" r:id="rId832" display="M23.03.346"/>
    <hyperlink ref="LKZ71" r:id="rId833" display="M23.03.346"/>
    <hyperlink ref="LLM71" r:id="rId834" display="M23.03.346"/>
    <hyperlink ref="LLZ71" r:id="rId835" display="M23.03.346"/>
    <hyperlink ref="LMM71" r:id="rId836" display="M23.03.346"/>
    <hyperlink ref="LMZ71" r:id="rId837" display="M23.03.346"/>
    <hyperlink ref="LNM71" r:id="rId838" display="M23.03.346"/>
    <hyperlink ref="LNZ71" r:id="rId839" display="M23.03.346"/>
    <hyperlink ref="LOM71" r:id="rId840" display="M23.03.346"/>
    <hyperlink ref="LOZ71" r:id="rId841" display="M23.03.346"/>
    <hyperlink ref="LPM71" r:id="rId842" display="M23.03.346"/>
    <hyperlink ref="LPZ71" r:id="rId843" display="M23.03.346"/>
    <hyperlink ref="LQM71" r:id="rId844" display="M23.03.346"/>
    <hyperlink ref="LQZ71" r:id="rId845" display="M23.03.346"/>
    <hyperlink ref="LRM71" r:id="rId846" display="M23.03.346"/>
    <hyperlink ref="LRZ71" r:id="rId847" display="M23.03.346"/>
    <hyperlink ref="LSM71" r:id="rId848" display="M23.03.346"/>
    <hyperlink ref="LSZ71" r:id="rId849" display="M23.03.346"/>
    <hyperlink ref="LTM71" r:id="rId850" display="M23.03.346"/>
    <hyperlink ref="LTZ71" r:id="rId851" display="M23.03.346"/>
    <hyperlink ref="LUM71" r:id="rId852" display="M23.03.346"/>
    <hyperlink ref="LUZ71" r:id="rId853" display="M23.03.346"/>
    <hyperlink ref="LVM71" r:id="rId854" display="M23.03.346"/>
    <hyperlink ref="LVZ71" r:id="rId855" display="M23.03.346"/>
    <hyperlink ref="LWM71" r:id="rId856" display="M23.03.346"/>
    <hyperlink ref="LWZ71" r:id="rId857" display="M23.03.346"/>
    <hyperlink ref="LXM71" r:id="rId858" display="M23.03.346"/>
    <hyperlink ref="LXZ71" r:id="rId859" display="M23.03.346"/>
    <hyperlink ref="LYM71" r:id="rId860" display="M23.03.346"/>
    <hyperlink ref="LYZ71" r:id="rId861" display="M23.03.346"/>
    <hyperlink ref="LZM71" r:id="rId862" display="M23.03.346"/>
    <hyperlink ref="LZZ71" r:id="rId863" display="M23.03.346"/>
    <hyperlink ref="MAM71" r:id="rId864" display="M23.03.346"/>
    <hyperlink ref="MAZ71" r:id="rId865" display="M23.03.346"/>
    <hyperlink ref="MBM71" r:id="rId866" display="M23.03.346"/>
    <hyperlink ref="MBZ71" r:id="rId867" display="M23.03.346"/>
    <hyperlink ref="MCM71" r:id="rId868" display="M23.03.346"/>
    <hyperlink ref="MCZ71" r:id="rId869" display="M23.03.346"/>
    <hyperlink ref="MDM71" r:id="rId870" display="M23.03.346"/>
    <hyperlink ref="MDZ71" r:id="rId871" display="M23.03.346"/>
    <hyperlink ref="MEM71" r:id="rId872" display="M23.03.346"/>
    <hyperlink ref="MEZ71" r:id="rId873" display="M23.03.346"/>
    <hyperlink ref="MFM71" r:id="rId874" display="M23.03.346"/>
    <hyperlink ref="MFZ71" r:id="rId875" display="M23.03.346"/>
    <hyperlink ref="MGM71" r:id="rId876" display="M23.03.346"/>
    <hyperlink ref="MGZ71" r:id="rId877" display="M23.03.346"/>
    <hyperlink ref="MHM71" r:id="rId878" display="M23.03.346"/>
    <hyperlink ref="MHZ71" r:id="rId879" display="M23.03.346"/>
    <hyperlink ref="MIM71" r:id="rId880" display="M23.03.346"/>
    <hyperlink ref="MIZ71" r:id="rId881" display="M23.03.346"/>
    <hyperlink ref="MJM71" r:id="rId882" display="M23.03.346"/>
    <hyperlink ref="MJZ71" r:id="rId883" display="M23.03.346"/>
    <hyperlink ref="MKM71" r:id="rId884" display="M23.03.346"/>
    <hyperlink ref="MKZ71" r:id="rId885" display="M23.03.346"/>
    <hyperlink ref="MLM71" r:id="rId886" display="M23.03.346"/>
    <hyperlink ref="MLZ71" r:id="rId887" display="M23.03.346"/>
    <hyperlink ref="MMM71" r:id="rId888" display="M23.03.346"/>
    <hyperlink ref="MMZ71" r:id="rId889" display="M23.03.346"/>
    <hyperlink ref="MNM71" r:id="rId890" display="M23.03.346"/>
    <hyperlink ref="MNZ71" r:id="rId891" display="M23.03.346"/>
    <hyperlink ref="MOM71" r:id="rId892" display="M23.03.346"/>
    <hyperlink ref="MOZ71" r:id="rId893" display="M23.03.346"/>
    <hyperlink ref="MPM71" r:id="rId894" display="M23.03.346"/>
    <hyperlink ref="MPZ71" r:id="rId895" display="M23.03.346"/>
    <hyperlink ref="MQM71" r:id="rId896" display="M23.03.346"/>
    <hyperlink ref="MQZ71" r:id="rId897" display="M23.03.346"/>
    <hyperlink ref="MRM71" r:id="rId898" display="M23.03.346"/>
    <hyperlink ref="MRZ71" r:id="rId899" display="M23.03.346"/>
    <hyperlink ref="MSM71" r:id="rId900" display="M23.03.346"/>
    <hyperlink ref="MSZ71" r:id="rId901" display="M23.03.346"/>
    <hyperlink ref="MTM71" r:id="rId902" display="M23.03.346"/>
    <hyperlink ref="MTZ71" r:id="rId903" display="M23.03.346"/>
    <hyperlink ref="MUM71" r:id="rId904" display="M23.03.346"/>
    <hyperlink ref="MUZ71" r:id="rId905" display="M23.03.346"/>
    <hyperlink ref="MVM71" r:id="rId906" display="M23.03.346"/>
    <hyperlink ref="MVZ71" r:id="rId907" display="M23.03.346"/>
    <hyperlink ref="MWM71" r:id="rId908" display="M23.03.346"/>
    <hyperlink ref="MWZ71" r:id="rId909" display="M23.03.346"/>
    <hyperlink ref="MXM71" r:id="rId910" display="M23.03.346"/>
    <hyperlink ref="MXZ71" r:id="rId911" display="M23.03.346"/>
    <hyperlink ref="MYM71" r:id="rId912" display="M23.03.346"/>
    <hyperlink ref="MYZ71" r:id="rId913" display="M23.03.346"/>
    <hyperlink ref="MZM71" r:id="rId914" display="M23.03.346"/>
    <hyperlink ref="MZZ71" r:id="rId915" display="M23.03.346"/>
    <hyperlink ref="NAM71" r:id="rId916" display="M23.03.346"/>
    <hyperlink ref="NAZ71" r:id="rId917" display="M23.03.346"/>
    <hyperlink ref="NBM71" r:id="rId918" display="M23.03.346"/>
    <hyperlink ref="NBZ71" r:id="rId919" display="M23.03.346"/>
    <hyperlink ref="NCM71" r:id="rId920" display="M23.03.346"/>
    <hyperlink ref="NCZ71" r:id="rId921" display="M23.03.346"/>
    <hyperlink ref="NDM71" r:id="rId922" display="M23.03.346"/>
    <hyperlink ref="NDZ71" r:id="rId923" display="M23.03.346"/>
    <hyperlink ref="NEM71" r:id="rId924" display="M23.03.346"/>
    <hyperlink ref="NEZ71" r:id="rId925" display="M23.03.346"/>
    <hyperlink ref="NFM71" r:id="rId926" display="M23.03.346"/>
    <hyperlink ref="NFZ71" r:id="rId927" display="M23.03.346"/>
    <hyperlink ref="NGM71" r:id="rId928" display="M23.03.346"/>
    <hyperlink ref="NGZ71" r:id="rId929" display="M23.03.346"/>
    <hyperlink ref="NHM71" r:id="rId930" display="M23.03.346"/>
    <hyperlink ref="NHZ71" r:id="rId931" display="M23.03.346"/>
    <hyperlink ref="NIM71" r:id="rId932" display="M23.03.346"/>
    <hyperlink ref="NIZ71" r:id="rId933" display="M23.03.346"/>
    <hyperlink ref="NJM71" r:id="rId934" display="M23.03.346"/>
    <hyperlink ref="NJZ71" r:id="rId935" display="M23.03.346"/>
    <hyperlink ref="NKM71" r:id="rId936" display="M23.03.346"/>
    <hyperlink ref="NKZ71" r:id="rId937" display="M23.03.346"/>
    <hyperlink ref="NLM71" r:id="rId938" display="M23.03.346"/>
    <hyperlink ref="NLZ71" r:id="rId939" display="M23.03.346"/>
    <hyperlink ref="NMM71" r:id="rId940" display="M23.03.346"/>
    <hyperlink ref="NMZ71" r:id="rId941" display="M23.03.346"/>
    <hyperlink ref="NNM71" r:id="rId942" display="M23.03.346"/>
    <hyperlink ref="NNZ71" r:id="rId943" display="M23.03.346"/>
    <hyperlink ref="NOM71" r:id="rId944" display="M23.03.346"/>
    <hyperlink ref="NOZ71" r:id="rId945" display="M23.03.346"/>
    <hyperlink ref="NPM71" r:id="rId946" display="M23.03.346"/>
    <hyperlink ref="NPZ71" r:id="rId947" display="M23.03.346"/>
    <hyperlink ref="NQM71" r:id="rId948" display="M23.03.346"/>
    <hyperlink ref="NQZ71" r:id="rId949" display="M23.03.346"/>
    <hyperlink ref="NRM71" r:id="rId950" display="M23.03.346"/>
    <hyperlink ref="NRZ71" r:id="rId951" display="M23.03.346"/>
    <hyperlink ref="NSM71" r:id="rId952" display="M23.03.346"/>
    <hyperlink ref="NSZ71" r:id="rId953" display="M23.03.346"/>
    <hyperlink ref="NTM71" r:id="rId954" display="M23.03.346"/>
    <hyperlink ref="NTZ71" r:id="rId955" display="M23.03.346"/>
    <hyperlink ref="NUM71" r:id="rId956" display="M23.03.346"/>
    <hyperlink ref="NUZ71" r:id="rId957" display="M23.03.346"/>
    <hyperlink ref="NVM71" r:id="rId958" display="M23.03.346"/>
    <hyperlink ref="NVZ71" r:id="rId959" display="M23.03.346"/>
    <hyperlink ref="NWM71" r:id="rId960" display="M23.03.346"/>
    <hyperlink ref="NWZ71" r:id="rId961" display="M23.03.346"/>
    <hyperlink ref="NXM71" r:id="rId962" display="M23.03.346"/>
    <hyperlink ref="NXZ71" r:id="rId963" display="M23.03.346"/>
    <hyperlink ref="NYM71" r:id="rId964" display="M23.03.346"/>
    <hyperlink ref="NYZ71" r:id="rId965" display="M23.03.346"/>
    <hyperlink ref="NZM71" r:id="rId966" display="M23.03.346"/>
    <hyperlink ref="NZZ71" r:id="rId967" display="M23.03.346"/>
    <hyperlink ref="OAM71" r:id="rId968" display="M23.03.346"/>
    <hyperlink ref="OAZ71" r:id="rId969" display="M23.03.346"/>
    <hyperlink ref="OBM71" r:id="rId970" display="M23.03.346"/>
    <hyperlink ref="OBZ71" r:id="rId971" display="M23.03.346"/>
    <hyperlink ref="OCM71" r:id="rId972" display="M23.03.346"/>
    <hyperlink ref="OCZ71" r:id="rId973" display="M23.03.346"/>
    <hyperlink ref="ODM71" r:id="rId974" display="M23.03.346"/>
    <hyperlink ref="ODZ71" r:id="rId975" display="M23.03.346"/>
    <hyperlink ref="OEM71" r:id="rId976" display="M23.03.346"/>
    <hyperlink ref="OEZ71" r:id="rId977" display="M23.03.346"/>
    <hyperlink ref="OFM71" r:id="rId978" display="M23.03.346"/>
    <hyperlink ref="OFZ71" r:id="rId979" display="M23.03.346"/>
    <hyperlink ref="OGM71" r:id="rId980" display="M23.03.346"/>
    <hyperlink ref="OGZ71" r:id="rId981" display="M23.03.346"/>
    <hyperlink ref="OHM71" r:id="rId982" display="M23.03.346"/>
    <hyperlink ref="OHZ71" r:id="rId983" display="M23.03.346"/>
    <hyperlink ref="OIM71" r:id="rId984" display="M23.03.346"/>
    <hyperlink ref="OIZ71" r:id="rId985" display="M23.03.346"/>
    <hyperlink ref="OJM71" r:id="rId986" display="M23.03.346"/>
    <hyperlink ref="OJZ71" r:id="rId987" display="M23.03.346"/>
    <hyperlink ref="OKM71" r:id="rId988" display="M23.03.346"/>
    <hyperlink ref="OKZ71" r:id="rId989" display="M23.03.346"/>
    <hyperlink ref="OLM71" r:id="rId990" display="M23.03.346"/>
    <hyperlink ref="OLZ71" r:id="rId991" display="M23.03.346"/>
    <hyperlink ref="OMM71" r:id="rId992" display="M23.03.346"/>
    <hyperlink ref="OMZ71" r:id="rId993" display="M23.03.346"/>
    <hyperlink ref="ONM71" r:id="rId994" display="M23.03.346"/>
    <hyperlink ref="ONZ71" r:id="rId995" display="M23.03.346"/>
    <hyperlink ref="OOM71" r:id="rId996" display="M23.03.346"/>
    <hyperlink ref="OOZ71" r:id="rId997" display="M23.03.346"/>
    <hyperlink ref="OPM71" r:id="rId998" display="M23.03.346"/>
    <hyperlink ref="OPZ71" r:id="rId999" display="M23.03.346"/>
    <hyperlink ref="OQM71" r:id="rId1000" display="M23.03.346"/>
    <hyperlink ref="OQZ71" r:id="rId1001" display="M23.03.346"/>
    <hyperlink ref="ORM71" r:id="rId1002" display="M23.03.346"/>
    <hyperlink ref="ORZ71" r:id="rId1003" display="M23.03.346"/>
    <hyperlink ref="OSM71" r:id="rId1004" display="M23.03.346"/>
    <hyperlink ref="OSZ71" r:id="rId1005" display="M23.03.346"/>
    <hyperlink ref="OTM71" r:id="rId1006" display="M23.03.346"/>
    <hyperlink ref="OTZ71" r:id="rId1007" display="M23.03.346"/>
    <hyperlink ref="OUM71" r:id="rId1008" display="M23.03.346"/>
    <hyperlink ref="OUZ71" r:id="rId1009" display="M23.03.346"/>
    <hyperlink ref="OVM71" r:id="rId1010" display="M23.03.346"/>
    <hyperlink ref="OVZ71" r:id="rId1011" display="M23.03.346"/>
    <hyperlink ref="OWM71" r:id="rId1012" display="M23.03.346"/>
    <hyperlink ref="OWZ71" r:id="rId1013" display="M23.03.346"/>
    <hyperlink ref="OXM71" r:id="rId1014" display="M23.03.346"/>
    <hyperlink ref="OXZ71" r:id="rId1015" display="M23.03.346"/>
    <hyperlink ref="OYM71" r:id="rId1016" display="M23.03.346"/>
    <hyperlink ref="OYZ71" r:id="rId1017" display="M23.03.346"/>
    <hyperlink ref="OZM71" r:id="rId1018" display="M23.03.346"/>
    <hyperlink ref="OZZ71" r:id="rId1019" display="M23.03.346"/>
    <hyperlink ref="PAM71" r:id="rId1020" display="M23.03.346"/>
    <hyperlink ref="PAZ71" r:id="rId1021" display="M23.03.346"/>
    <hyperlink ref="PBM71" r:id="rId1022" display="M23.03.346"/>
    <hyperlink ref="PBZ71" r:id="rId1023" display="M23.03.346"/>
    <hyperlink ref="PCM71" r:id="rId1024" display="M23.03.346"/>
    <hyperlink ref="PCZ71" r:id="rId1025" display="M23.03.346"/>
    <hyperlink ref="PDM71" r:id="rId1026" display="M23.03.346"/>
    <hyperlink ref="PDZ71" r:id="rId1027" display="M23.03.346"/>
    <hyperlink ref="PEM71" r:id="rId1028" display="M23.03.346"/>
    <hyperlink ref="PEZ71" r:id="rId1029" display="M23.03.346"/>
    <hyperlink ref="PFM71" r:id="rId1030" display="M23.03.346"/>
    <hyperlink ref="PFZ71" r:id="rId1031" display="M23.03.346"/>
    <hyperlink ref="PGM71" r:id="rId1032" display="M23.03.346"/>
    <hyperlink ref="PGZ71" r:id="rId1033" display="M23.03.346"/>
    <hyperlink ref="PHM71" r:id="rId1034" display="M23.03.346"/>
    <hyperlink ref="PHZ71" r:id="rId1035" display="M23.03.346"/>
    <hyperlink ref="PIM71" r:id="rId1036" display="M23.03.346"/>
    <hyperlink ref="PIZ71" r:id="rId1037" display="M23.03.346"/>
    <hyperlink ref="PJM71" r:id="rId1038" display="M23.03.346"/>
    <hyperlink ref="PJZ71" r:id="rId1039" display="M23.03.346"/>
    <hyperlink ref="PKM71" r:id="rId1040" display="M23.03.346"/>
    <hyperlink ref="PKZ71" r:id="rId1041" display="M23.03.346"/>
    <hyperlink ref="PLM71" r:id="rId1042" display="M23.03.346"/>
    <hyperlink ref="PLZ71" r:id="rId1043" display="M23.03.346"/>
    <hyperlink ref="PMM71" r:id="rId1044" display="M23.03.346"/>
    <hyperlink ref="PMZ71" r:id="rId1045" display="M23.03.346"/>
    <hyperlink ref="PNM71" r:id="rId1046" display="M23.03.346"/>
    <hyperlink ref="PNZ71" r:id="rId1047" display="M23.03.346"/>
    <hyperlink ref="POM71" r:id="rId1048" display="M23.03.346"/>
    <hyperlink ref="POZ71" r:id="rId1049" display="M23.03.346"/>
    <hyperlink ref="PPM71" r:id="rId1050" display="M23.03.346"/>
    <hyperlink ref="PPZ71" r:id="rId1051" display="M23.03.346"/>
    <hyperlink ref="PQM71" r:id="rId1052" display="M23.03.346"/>
    <hyperlink ref="PQZ71" r:id="rId1053" display="M23.03.346"/>
    <hyperlink ref="PRM71" r:id="rId1054" display="M23.03.346"/>
    <hyperlink ref="PRZ71" r:id="rId1055" display="M23.03.346"/>
    <hyperlink ref="PSM71" r:id="rId1056" display="M23.03.346"/>
    <hyperlink ref="PSZ71" r:id="rId1057" display="M23.03.346"/>
    <hyperlink ref="PTM71" r:id="rId1058" display="M23.03.346"/>
    <hyperlink ref="PTZ71" r:id="rId1059" display="M23.03.346"/>
    <hyperlink ref="PUM71" r:id="rId1060" display="M23.03.346"/>
    <hyperlink ref="PUZ71" r:id="rId1061" display="M23.03.346"/>
    <hyperlink ref="PVM71" r:id="rId1062" display="M23.03.346"/>
    <hyperlink ref="PVZ71" r:id="rId1063" display="M23.03.346"/>
    <hyperlink ref="PWM71" r:id="rId1064" display="M23.03.346"/>
    <hyperlink ref="PWZ71" r:id="rId1065" display="M23.03.346"/>
    <hyperlink ref="PXM71" r:id="rId1066" display="M23.03.346"/>
    <hyperlink ref="PXZ71" r:id="rId1067" display="M23.03.346"/>
    <hyperlink ref="PYM71" r:id="rId1068" display="M23.03.346"/>
    <hyperlink ref="PYZ71" r:id="rId1069" display="M23.03.346"/>
    <hyperlink ref="PZM71" r:id="rId1070" display="M23.03.346"/>
    <hyperlink ref="PZZ71" r:id="rId1071" display="M23.03.346"/>
    <hyperlink ref="QAM71" r:id="rId1072" display="M23.03.346"/>
    <hyperlink ref="QAZ71" r:id="rId1073" display="M23.03.346"/>
    <hyperlink ref="QBM71" r:id="rId1074" display="M23.03.346"/>
    <hyperlink ref="QBZ71" r:id="rId1075" display="M23.03.346"/>
    <hyperlink ref="QCM71" r:id="rId1076" display="M23.03.346"/>
    <hyperlink ref="QCZ71" r:id="rId1077" display="M23.03.346"/>
    <hyperlink ref="QDM71" r:id="rId1078" display="M23.03.346"/>
    <hyperlink ref="QDZ71" r:id="rId1079" display="M23.03.346"/>
    <hyperlink ref="QEM71" r:id="rId1080" display="M23.03.346"/>
    <hyperlink ref="QEZ71" r:id="rId1081" display="M23.03.346"/>
    <hyperlink ref="QFM71" r:id="rId1082" display="M23.03.346"/>
    <hyperlink ref="QFZ71" r:id="rId1083" display="M23.03.346"/>
    <hyperlink ref="QGM71" r:id="rId1084" display="M23.03.346"/>
    <hyperlink ref="QGZ71" r:id="rId1085" display="M23.03.346"/>
    <hyperlink ref="QHM71" r:id="rId1086" display="M23.03.346"/>
    <hyperlink ref="QHZ71" r:id="rId1087" display="M23.03.346"/>
    <hyperlink ref="QIM71" r:id="rId1088" display="M23.03.346"/>
    <hyperlink ref="QIZ71" r:id="rId1089" display="M23.03.346"/>
    <hyperlink ref="QJM71" r:id="rId1090" display="M23.03.346"/>
    <hyperlink ref="QJZ71" r:id="rId1091" display="M23.03.346"/>
    <hyperlink ref="QKM71" r:id="rId1092" display="M23.03.346"/>
    <hyperlink ref="QKZ71" r:id="rId1093" display="M23.03.346"/>
    <hyperlink ref="QLM71" r:id="rId1094" display="M23.03.346"/>
    <hyperlink ref="QLZ71" r:id="rId1095" display="M23.03.346"/>
    <hyperlink ref="QMM71" r:id="rId1096" display="M23.03.346"/>
    <hyperlink ref="QMZ71" r:id="rId1097" display="M23.03.346"/>
    <hyperlink ref="QNM71" r:id="rId1098" display="M23.03.346"/>
    <hyperlink ref="QNZ71" r:id="rId1099" display="M23.03.346"/>
    <hyperlink ref="QOM71" r:id="rId1100" display="M23.03.346"/>
    <hyperlink ref="QOZ71" r:id="rId1101" display="M23.03.346"/>
    <hyperlink ref="QPM71" r:id="rId1102" display="M23.03.346"/>
    <hyperlink ref="QPZ71" r:id="rId1103" display="M23.03.346"/>
    <hyperlink ref="QQM71" r:id="rId1104" display="M23.03.346"/>
    <hyperlink ref="QQZ71" r:id="rId1105" display="M23.03.346"/>
    <hyperlink ref="QRM71" r:id="rId1106" display="M23.03.346"/>
    <hyperlink ref="QRZ71" r:id="rId1107" display="M23.03.346"/>
    <hyperlink ref="QSM71" r:id="rId1108" display="M23.03.346"/>
    <hyperlink ref="QSZ71" r:id="rId1109" display="M23.03.346"/>
    <hyperlink ref="QTM71" r:id="rId1110" display="M23.03.346"/>
    <hyperlink ref="QTZ71" r:id="rId1111" display="M23.03.346"/>
    <hyperlink ref="QUM71" r:id="rId1112" display="M23.03.346"/>
    <hyperlink ref="QUZ71" r:id="rId1113" display="M23.03.346"/>
    <hyperlink ref="QVM71" r:id="rId1114" display="M23.03.346"/>
    <hyperlink ref="QVZ71" r:id="rId1115" display="M23.03.346"/>
    <hyperlink ref="QWM71" r:id="rId1116" display="M23.03.346"/>
    <hyperlink ref="QWZ71" r:id="rId1117" display="M23.03.346"/>
    <hyperlink ref="QXM71" r:id="rId1118" display="M23.03.346"/>
    <hyperlink ref="QXZ71" r:id="rId1119" display="M23.03.346"/>
    <hyperlink ref="QYM71" r:id="rId1120" display="M23.03.346"/>
    <hyperlink ref="QYZ71" r:id="rId1121" display="M23.03.346"/>
    <hyperlink ref="QZM71" r:id="rId1122" display="M23.03.346"/>
    <hyperlink ref="QZZ71" r:id="rId1123" display="M23.03.346"/>
    <hyperlink ref="RAM71" r:id="rId1124" display="M23.03.346"/>
    <hyperlink ref="RAZ71" r:id="rId1125" display="M23.03.346"/>
    <hyperlink ref="RBM71" r:id="rId1126" display="M23.03.346"/>
    <hyperlink ref="RBZ71" r:id="rId1127" display="M23.03.346"/>
    <hyperlink ref="RCM71" r:id="rId1128" display="M23.03.346"/>
    <hyperlink ref="RCZ71" r:id="rId1129" display="M23.03.346"/>
    <hyperlink ref="RDM71" r:id="rId1130" display="M23.03.346"/>
    <hyperlink ref="RDZ71" r:id="rId1131" display="M23.03.346"/>
    <hyperlink ref="REM71" r:id="rId1132" display="M23.03.346"/>
    <hyperlink ref="REZ71" r:id="rId1133" display="M23.03.346"/>
    <hyperlink ref="RFM71" r:id="rId1134" display="M23.03.346"/>
    <hyperlink ref="RFZ71" r:id="rId1135" display="M23.03.346"/>
    <hyperlink ref="RGM71" r:id="rId1136" display="M23.03.346"/>
    <hyperlink ref="RGZ71" r:id="rId1137" display="M23.03.346"/>
    <hyperlink ref="RHM71" r:id="rId1138" display="M23.03.346"/>
    <hyperlink ref="RHZ71" r:id="rId1139" display="M23.03.346"/>
    <hyperlink ref="RIM71" r:id="rId1140" display="M23.03.346"/>
    <hyperlink ref="RIZ71" r:id="rId1141" display="M23.03.346"/>
    <hyperlink ref="RJM71" r:id="rId1142" display="M23.03.346"/>
    <hyperlink ref="RJZ71" r:id="rId1143" display="M23.03.346"/>
    <hyperlink ref="RKM71" r:id="rId1144" display="M23.03.346"/>
    <hyperlink ref="RKZ71" r:id="rId1145" display="M23.03.346"/>
    <hyperlink ref="RLM71" r:id="rId1146" display="M23.03.346"/>
    <hyperlink ref="RLZ71" r:id="rId1147" display="M23.03.346"/>
    <hyperlink ref="RMM71" r:id="rId1148" display="M23.03.346"/>
    <hyperlink ref="RMZ71" r:id="rId1149" display="M23.03.346"/>
    <hyperlink ref="RNM71" r:id="rId1150" display="M23.03.346"/>
    <hyperlink ref="RNZ71" r:id="rId1151" display="M23.03.346"/>
    <hyperlink ref="ROM71" r:id="rId1152" display="M23.03.346"/>
    <hyperlink ref="ROZ71" r:id="rId1153" display="M23.03.346"/>
    <hyperlink ref="RPM71" r:id="rId1154" display="M23.03.346"/>
    <hyperlink ref="RPZ71" r:id="rId1155" display="M23.03.346"/>
    <hyperlink ref="RQM71" r:id="rId1156" display="M23.03.346"/>
    <hyperlink ref="RQZ71" r:id="rId1157" display="M23.03.346"/>
    <hyperlink ref="RRM71" r:id="rId1158" display="M23.03.346"/>
    <hyperlink ref="RRZ71" r:id="rId1159" display="M23.03.346"/>
    <hyperlink ref="RSM71" r:id="rId1160" display="M23.03.346"/>
    <hyperlink ref="RSZ71" r:id="rId1161" display="M23.03.346"/>
    <hyperlink ref="RTM71" r:id="rId1162" display="M23.03.346"/>
    <hyperlink ref="RTZ71" r:id="rId1163" display="M23.03.346"/>
    <hyperlink ref="RUM71" r:id="rId1164" display="M23.03.346"/>
    <hyperlink ref="RUZ71" r:id="rId1165" display="M23.03.346"/>
    <hyperlink ref="RVM71" r:id="rId1166" display="M23.03.346"/>
    <hyperlink ref="RVZ71" r:id="rId1167" display="M23.03.346"/>
    <hyperlink ref="RWM71" r:id="rId1168" display="M23.03.346"/>
    <hyperlink ref="RWZ71" r:id="rId1169" display="M23.03.346"/>
    <hyperlink ref="RXM71" r:id="rId1170" display="M23.03.346"/>
    <hyperlink ref="RXZ71" r:id="rId1171" display="M23.03.346"/>
    <hyperlink ref="RYM71" r:id="rId1172" display="M23.03.346"/>
    <hyperlink ref="RYZ71" r:id="rId1173" display="M23.03.346"/>
    <hyperlink ref="RZM71" r:id="rId1174" display="M23.03.346"/>
    <hyperlink ref="RZZ71" r:id="rId1175" display="M23.03.346"/>
    <hyperlink ref="SAM71" r:id="rId1176" display="M23.03.346"/>
    <hyperlink ref="SAZ71" r:id="rId1177" display="M23.03.346"/>
    <hyperlink ref="SBM71" r:id="rId1178" display="M23.03.346"/>
    <hyperlink ref="SBZ71" r:id="rId1179" display="M23.03.346"/>
    <hyperlink ref="SCM71" r:id="rId1180" display="M23.03.346"/>
    <hyperlink ref="SCZ71" r:id="rId1181" display="M23.03.346"/>
    <hyperlink ref="SDM71" r:id="rId1182" display="M23.03.346"/>
    <hyperlink ref="SDZ71" r:id="rId1183" display="M23.03.346"/>
    <hyperlink ref="SEM71" r:id="rId1184" display="M23.03.346"/>
    <hyperlink ref="SEZ71" r:id="rId1185" display="M23.03.346"/>
    <hyperlink ref="SFM71" r:id="rId1186" display="M23.03.346"/>
    <hyperlink ref="SFZ71" r:id="rId1187" display="M23.03.346"/>
    <hyperlink ref="SGM71" r:id="rId1188" display="M23.03.346"/>
    <hyperlink ref="SGZ71" r:id="rId1189" display="M23.03.346"/>
    <hyperlink ref="SHM71" r:id="rId1190" display="M23.03.346"/>
    <hyperlink ref="SHZ71" r:id="rId1191" display="M23.03.346"/>
    <hyperlink ref="SIM71" r:id="rId1192" display="M23.03.346"/>
    <hyperlink ref="SIZ71" r:id="rId1193" display="M23.03.346"/>
    <hyperlink ref="SJM71" r:id="rId1194" display="M23.03.346"/>
    <hyperlink ref="SJZ71" r:id="rId1195" display="M23.03.346"/>
    <hyperlink ref="SKM71" r:id="rId1196" display="M23.03.346"/>
    <hyperlink ref="SKZ71" r:id="rId1197" display="M23.03.346"/>
    <hyperlink ref="SLM71" r:id="rId1198" display="M23.03.346"/>
    <hyperlink ref="SLZ71" r:id="rId1199" display="M23.03.346"/>
    <hyperlink ref="SMM71" r:id="rId1200" display="M23.03.346"/>
    <hyperlink ref="SMZ71" r:id="rId1201" display="M23.03.346"/>
    <hyperlink ref="SNM71" r:id="rId1202" display="M23.03.346"/>
    <hyperlink ref="SNZ71" r:id="rId1203" display="M23.03.346"/>
    <hyperlink ref="SOM71" r:id="rId1204" display="M23.03.346"/>
    <hyperlink ref="SOZ71" r:id="rId1205" display="M23.03.346"/>
    <hyperlink ref="SPM71" r:id="rId1206" display="M23.03.346"/>
    <hyperlink ref="SPZ71" r:id="rId1207" display="M23.03.346"/>
    <hyperlink ref="SQM71" r:id="rId1208" display="M23.03.346"/>
    <hyperlink ref="SQZ71" r:id="rId1209" display="M23.03.346"/>
    <hyperlink ref="SRM71" r:id="rId1210" display="M23.03.346"/>
    <hyperlink ref="SRZ71" r:id="rId1211" display="M23.03.346"/>
    <hyperlink ref="SSM71" r:id="rId1212" display="M23.03.346"/>
    <hyperlink ref="SSZ71" r:id="rId1213" display="M23.03.346"/>
    <hyperlink ref="STM71" r:id="rId1214" display="M23.03.346"/>
    <hyperlink ref="STZ71" r:id="rId1215" display="M23.03.346"/>
    <hyperlink ref="SUM71" r:id="rId1216" display="M23.03.346"/>
    <hyperlink ref="SUZ71" r:id="rId1217" display="M23.03.346"/>
    <hyperlink ref="SVM71" r:id="rId1218" display="M23.03.346"/>
    <hyperlink ref="SVZ71" r:id="rId1219" display="M23.03.346"/>
    <hyperlink ref="SWM71" r:id="rId1220" display="M23.03.346"/>
    <hyperlink ref="SWZ71" r:id="rId1221" display="M23.03.346"/>
    <hyperlink ref="SXM71" r:id="rId1222" display="M23.03.346"/>
    <hyperlink ref="SXZ71" r:id="rId1223" display="M23.03.346"/>
    <hyperlink ref="SYM71" r:id="rId1224" display="M23.03.346"/>
    <hyperlink ref="SYZ71" r:id="rId1225" display="M23.03.346"/>
    <hyperlink ref="SZM71" r:id="rId1226" display="M23.03.346"/>
    <hyperlink ref="SZZ71" r:id="rId1227" display="M23.03.346"/>
    <hyperlink ref="TAM71" r:id="rId1228" display="M23.03.346"/>
    <hyperlink ref="TAZ71" r:id="rId1229" display="M23.03.346"/>
    <hyperlink ref="TBM71" r:id="rId1230" display="M23.03.346"/>
    <hyperlink ref="TBZ71" r:id="rId1231" display="M23.03.346"/>
    <hyperlink ref="TCM71" r:id="rId1232" display="M23.03.346"/>
    <hyperlink ref="TCZ71" r:id="rId1233" display="M23.03.346"/>
    <hyperlink ref="TDM71" r:id="rId1234" display="M23.03.346"/>
    <hyperlink ref="TDZ71" r:id="rId1235" display="M23.03.346"/>
    <hyperlink ref="TEM71" r:id="rId1236" display="M23.03.346"/>
    <hyperlink ref="TEZ71" r:id="rId1237" display="M23.03.346"/>
    <hyperlink ref="TFM71" r:id="rId1238" display="M23.03.346"/>
    <hyperlink ref="TFZ71" r:id="rId1239" display="M23.03.346"/>
    <hyperlink ref="TGM71" r:id="rId1240" display="M23.03.346"/>
    <hyperlink ref="TGZ71" r:id="rId1241" display="M23.03.346"/>
    <hyperlink ref="THM71" r:id="rId1242" display="M23.03.346"/>
    <hyperlink ref="THZ71" r:id="rId1243" display="M23.03.346"/>
    <hyperlink ref="TIM71" r:id="rId1244" display="M23.03.346"/>
    <hyperlink ref="TIZ71" r:id="rId1245" display="M23.03.346"/>
    <hyperlink ref="TJM71" r:id="rId1246" display="M23.03.346"/>
    <hyperlink ref="TJZ71" r:id="rId1247" display="M23.03.346"/>
    <hyperlink ref="TKM71" r:id="rId1248" display="M23.03.346"/>
    <hyperlink ref="TKZ71" r:id="rId1249" display="M23.03.346"/>
    <hyperlink ref="TLM71" r:id="rId1250" display="M23.03.346"/>
    <hyperlink ref="TLZ71" r:id="rId1251" display="M23.03.346"/>
    <hyperlink ref="TMM71" r:id="rId1252" display="M23.03.346"/>
    <hyperlink ref="TMZ71" r:id="rId1253" display="M23.03.346"/>
    <hyperlink ref="TNM71" r:id="rId1254" display="M23.03.346"/>
    <hyperlink ref="TNZ71" r:id="rId1255" display="M23.03.346"/>
    <hyperlink ref="TOM71" r:id="rId1256" display="M23.03.346"/>
    <hyperlink ref="TOZ71" r:id="rId1257" display="M23.03.346"/>
    <hyperlink ref="TPM71" r:id="rId1258" display="M23.03.346"/>
    <hyperlink ref="TPZ71" r:id="rId1259" display="M23.03.346"/>
    <hyperlink ref="TQM71" r:id="rId1260" display="M23.03.346"/>
    <hyperlink ref="TQZ71" r:id="rId1261" display="M23.03.346"/>
    <hyperlink ref="TRM71" r:id="rId1262" display="M23.03.346"/>
    <hyperlink ref="TRZ71" r:id="rId1263" display="M23.03.346"/>
    <hyperlink ref="TSM71" r:id="rId1264" display="M23.03.346"/>
    <hyperlink ref="TSZ71" r:id="rId1265" display="M23.03.346"/>
    <hyperlink ref="TTM71" r:id="rId1266" display="M23.03.346"/>
    <hyperlink ref="TTZ71" r:id="rId1267" display="M23.03.346"/>
    <hyperlink ref="TUM71" r:id="rId1268" display="M23.03.346"/>
    <hyperlink ref="TUZ71" r:id="rId1269" display="M23.03.346"/>
    <hyperlink ref="TVM71" r:id="rId1270" display="M23.03.346"/>
    <hyperlink ref="TVZ71" r:id="rId1271" display="M23.03.346"/>
    <hyperlink ref="TWM71" r:id="rId1272" display="M23.03.346"/>
    <hyperlink ref="TWZ71" r:id="rId1273" display="M23.03.346"/>
    <hyperlink ref="TXM71" r:id="rId1274" display="M23.03.346"/>
    <hyperlink ref="TXZ71" r:id="rId1275" display="M23.03.346"/>
    <hyperlink ref="TYM71" r:id="rId1276" display="M23.03.346"/>
    <hyperlink ref="TYZ71" r:id="rId1277" display="M23.03.346"/>
    <hyperlink ref="TZM71" r:id="rId1278" display="M23.03.346"/>
    <hyperlink ref="TZZ71" r:id="rId1279" display="M23.03.346"/>
    <hyperlink ref="UAM71" r:id="rId1280" display="M23.03.346"/>
    <hyperlink ref="UAZ71" r:id="rId1281" display="M23.03.346"/>
    <hyperlink ref="UBM71" r:id="rId1282" display="M23.03.346"/>
    <hyperlink ref="UBZ71" r:id="rId1283" display="M23.03.346"/>
    <hyperlink ref="UCM71" r:id="rId1284" display="M23.03.346"/>
    <hyperlink ref="UCZ71" r:id="rId1285" display="M23.03.346"/>
    <hyperlink ref="UDM71" r:id="rId1286" display="M23.03.346"/>
    <hyperlink ref="UDZ71" r:id="rId1287" display="M23.03.346"/>
    <hyperlink ref="UEM71" r:id="rId1288" display="M23.03.346"/>
    <hyperlink ref="UEZ71" r:id="rId1289" display="M23.03.346"/>
    <hyperlink ref="UFM71" r:id="rId1290" display="M23.03.346"/>
    <hyperlink ref="UFZ71" r:id="rId1291" display="M23.03.346"/>
    <hyperlink ref="UGM71" r:id="rId1292" display="M23.03.346"/>
    <hyperlink ref="UGZ71" r:id="rId1293" display="M23.03.346"/>
    <hyperlink ref="UHM71" r:id="rId1294" display="M23.03.346"/>
    <hyperlink ref="UHZ71" r:id="rId1295" display="M23.03.346"/>
    <hyperlink ref="UIM71" r:id="rId1296" display="M23.03.346"/>
    <hyperlink ref="UIZ71" r:id="rId1297" display="M23.03.346"/>
    <hyperlink ref="UJM71" r:id="rId1298" display="M23.03.346"/>
    <hyperlink ref="UJZ71" r:id="rId1299" display="M23.03.346"/>
    <hyperlink ref="UKM71" r:id="rId1300" display="M23.03.346"/>
    <hyperlink ref="UKZ71" r:id="rId1301" display="M23.03.346"/>
    <hyperlink ref="ULM71" r:id="rId1302" display="M23.03.346"/>
    <hyperlink ref="ULZ71" r:id="rId1303" display="M23.03.346"/>
    <hyperlink ref="UMM71" r:id="rId1304" display="M23.03.346"/>
    <hyperlink ref="UMZ71" r:id="rId1305" display="M23.03.346"/>
    <hyperlink ref="UNM71" r:id="rId1306" display="M23.03.346"/>
    <hyperlink ref="UNZ71" r:id="rId1307" display="M23.03.346"/>
    <hyperlink ref="UOM71" r:id="rId1308" display="M23.03.346"/>
    <hyperlink ref="UOZ71" r:id="rId1309" display="M23.03.346"/>
    <hyperlink ref="UPM71" r:id="rId1310" display="M23.03.346"/>
    <hyperlink ref="UPZ71" r:id="rId1311" display="M23.03.346"/>
    <hyperlink ref="UQM71" r:id="rId1312" display="M23.03.346"/>
    <hyperlink ref="UQZ71" r:id="rId1313" display="M23.03.346"/>
    <hyperlink ref="URM71" r:id="rId1314" display="M23.03.346"/>
    <hyperlink ref="URZ71" r:id="rId1315" display="M23.03.346"/>
    <hyperlink ref="USM71" r:id="rId1316" display="M23.03.346"/>
    <hyperlink ref="USZ71" r:id="rId1317" display="M23.03.346"/>
    <hyperlink ref="UTM71" r:id="rId1318" display="M23.03.346"/>
    <hyperlink ref="UTZ71" r:id="rId1319" display="M23.03.346"/>
    <hyperlink ref="UUM71" r:id="rId1320" display="M23.03.346"/>
    <hyperlink ref="UUZ71" r:id="rId1321" display="M23.03.346"/>
    <hyperlink ref="UVM71" r:id="rId1322" display="M23.03.346"/>
    <hyperlink ref="UVZ71" r:id="rId1323" display="M23.03.346"/>
    <hyperlink ref="UWM71" r:id="rId1324" display="M23.03.346"/>
    <hyperlink ref="UWZ71" r:id="rId1325" display="M23.03.346"/>
    <hyperlink ref="UXM71" r:id="rId1326" display="M23.03.346"/>
    <hyperlink ref="UXZ71" r:id="rId1327" display="M23.03.346"/>
    <hyperlink ref="UYM71" r:id="rId1328" display="M23.03.346"/>
    <hyperlink ref="UYZ71" r:id="rId1329" display="M23.03.346"/>
    <hyperlink ref="UZM71" r:id="rId1330" display="M23.03.346"/>
    <hyperlink ref="UZZ71" r:id="rId1331" display="M23.03.346"/>
    <hyperlink ref="VAM71" r:id="rId1332" display="M23.03.346"/>
    <hyperlink ref="VAZ71" r:id="rId1333" display="M23.03.346"/>
    <hyperlink ref="VBM71" r:id="rId1334" display="M23.03.346"/>
    <hyperlink ref="VBZ71" r:id="rId1335" display="M23.03.346"/>
    <hyperlink ref="VCM71" r:id="rId1336" display="M23.03.346"/>
    <hyperlink ref="VCZ71" r:id="rId1337" display="M23.03.346"/>
    <hyperlink ref="VDM71" r:id="rId1338" display="M23.03.346"/>
    <hyperlink ref="VDZ71" r:id="rId1339" display="M23.03.346"/>
    <hyperlink ref="VEM71" r:id="rId1340" display="M23.03.346"/>
    <hyperlink ref="VEZ71" r:id="rId1341" display="M23.03.346"/>
    <hyperlink ref="VFM71" r:id="rId1342" display="M23.03.346"/>
    <hyperlink ref="VFZ71" r:id="rId1343" display="M23.03.346"/>
    <hyperlink ref="VGM71" r:id="rId1344" display="M23.03.346"/>
    <hyperlink ref="VGZ71" r:id="rId1345" display="M23.03.346"/>
    <hyperlink ref="VHM71" r:id="rId1346" display="M23.03.346"/>
    <hyperlink ref="VHZ71" r:id="rId1347" display="M23.03.346"/>
    <hyperlink ref="VIM71" r:id="rId1348" display="M23.03.346"/>
    <hyperlink ref="VIZ71" r:id="rId1349" display="M23.03.346"/>
    <hyperlink ref="VJM71" r:id="rId1350" display="M23.03.346"/>
    <hyperlink ref="VJZ71" r:id="rId1351" display="M23.03.346"/>
    <hyperlink ref="VKM71" r:id="rId1352" display="M23.03.346"/>
    <hyperlink ref="VKZ71" r:id="rId1353" display="M23.03.346"/>
    <hyperlink ref="VLM71" r:id="rId1354" display="M23.03.346"/>
    <hyperlink ref="VLZ71" r:id="rId1355" display="M23.03.346"/>
    <hyperlink ref="VMM71" r:id="rId1356" display="M23.03.346"/>
    <hyperlink ref="VMZ71" r:id="rId1357" display="M23.03.346"/>
    <hyperlink ref="VNM71" r:id="rId1358" display="M23.03.346"/>
    <hyperlink ref="VNZ71" r:id="rId1359" display="M23.03.346"/>
    <hyperlink ref="VOM71" r:id="rId1360" display="M23.03.346"/>
    <hyperlink ref="VOZ71" r:id="rId1361" display="M23.03.346"/>
    <hyperlink ref="VPM71" r:id="rId1362" display="M23.03.346"/>
    <hyperlink ref="VPZ71" r:id="rId1363" display="M23.03.346"/>
    <hyperlink ref="VQM71" r:id="rId1364" display="M23.03.346"/>
    <hyperlink ref="VQZ71" r:id="rId1365" display="M23.03.346"/>
    <hyperlink ref="VRM71" r:id="rId1366" display="M23.03.346"/>
    <hyperlink ref="VRZ71" r:id="rId1367" display="M23.03.346"/>
    <hyperlink ref="VSM71" r:id="rId1368" display="M23.03.346"/>
    <hyperlink ref="VSZ71" r:id="rId1369" display="M23.03.346"/>
    <hyperlink ref="VTM71" r:id="rId1370" display="M23.03.346"/>
    <hyperlink ref="VTZ71" r:id="rId1371" display="M23.03.346"/>
    <hyperlink ref="VUM71" r:id="rId1372" display="M23.03.346"/>
    <hyperlink ref="VUZ71" r:id="rId1373" display="M23.03.346"/>
    <hyperlink ref="VVM71" r:id="rId1374" display="M23.03.346"/>
    <hyperlink ref="VVZ71" r:id="rId1375" display="M23.03.346"/>
    <hyperlink ref="VWM71" r:id="rId1376" display="M23.03.346"/>
    <hyperlink ref="VWZ71" r:id="rId1377" display="M23.03.346"/>
    <hyperlink ref="VXM71" r:id="rId1378" display="M23.03.346"/>
    <hyperlink ref="VXZ71" r:id="rId1379" display="M23.03.346"/>
    <hyperlink ref="VYM71" r:id="rId1380" display="M23.03.346"/>
    <hyperlink ref="VYZ71" r:id="rId1381" display="M23.03.346"/>
    <hyperlink ref="VZM71" r:id="rId1382" display="M23.03.346"/>
    <hyperlink ref="VZZ71" r:id="rId1383" display="M23.03.346"/>
    <hyperlink ref="WAM71" r:id="rId1384" display="M23.03.346"/>
    <hyperlink ref="WAZ71" r:id="rId1385" display="M23.03.346"/>
    <hyperlink ref="WBM71" r:id="rId1386" display="M23.03.346"/>
    <hyperlink ref="WBZ71" r:id="rId1387" display="M23.03.346"/>
    <hyperlink ref="WCM71" r:id="rId1388" display="M23.03.346"/>
    <hyperlink ref="WCZ71" r:id="rId1389" display="M23.03.346"/>
    <hyperlink ref="WDM71" r:id="rId1390" display="M23.03.346"/>
    <hyperlink ref="WDZ71" r:id="rId1391" display="M23.03.346"/>
    <hyperlink ref="WEM71" r:id="rId1392" display="M23.03.346"/>
    <hyperlink ref="WEZ71" r:id="rId1393" display="M23.03.346"/>
    <hyperlink ref="WFM71" r:id="rId1394" display="M23.03.346"/>
    <hyperlink ref="WFZ71" r:id="rId1395" display="M23.03.346"/>
    <hyperlink ref="WGM71" r:id="rId1396" display="M23.03.346"/>
    <hyperlink ref="WGZ71" r:id="rId1397" display="M23.03.346"/>
    <hyperlink ref="WHM71" r:id="rId1398" display="M23.03.346"/>
    <hyperlink ref="WHZ71" r:id="rId1399" display="M23.03.346"/>
    <hyperlink ref="WIM71" r:id="rId1400" display="M23.03.346"/>
    <hyperlink ref="WIZ71" r:id="rId1401" display="M23.03.346"/>
    <hyperlink ref="WJM71" r:id="rId1402" display="M23.03.346"/>
    <hyperlink ref="WJZ71" r:id="rId1403" display="M23.03.346"/>
    <hyperlink ref="WKM71" r:id="rId1404" display="M23.03.346"/>
    <hyperlink ref="WKZ71" r:id="rId1405" display="M23.03.346"/>
    <hyperlink ref="WLM71" r:id="rId1406" display="M23.03.346"/>
    <hyperlink ref="WLZ71" r:id="rId1407" display="M23.03.346"/>
    <hyperlink ref="WMM71" r:id="rId1408" display="M23.03.346"/>
    <hyperlink ref="WMZ71" r:id="rId1409" display="M23.03.346"/>
    <hyperlink ref="WNM71" r:id="rId1410" display="M23.03.346"/>
    <hyperlink ref="WNZ71" r:id="rId1411" display="M23.03.346"/>
    <hyperlink ref="WOM71" r:id="rId1412" display="M23.03.346"/>
    <hyperlink ref="WOZ71" r:id="rId1413" display="M23.03.346"/>
    <hyperlink ref="WPM71" r:id="rId1414" display="M23.03.346"/>
    <hyperlink ref="WPZ71" r:id="rId1415" display="M23.03.346"/>
    <hyperlink ref="WQM71" r:id="rId1416" display="M23.03.346"/>
    <hyperlink ref="WQZ71" r:id="rId1417" display="M23.03.346"/>
    <hyperlink ref="WRM71" r:id="rId1418" display="M23.03.346"/>
    <hyperlink ref="WRZ71" r:id="rId1419" display="M23.03.346"/>
    <hyperlink ref="WSM71" r:id="rId1420" display="M23.03.346"/>
    <hyperlink ref="WSZ71" r:id="rId1421" display="M23.03.346"/>
    <hyperlink ref="WTM71" r:id="rId1422" display="M23.03.346"/>
    <hyperlink ref="WTZ71" r:id="rId1423" display="M23.03.346"/>
    <hyperlink ref="WUM71" r:id="rId1424" display="M23.03.346"/>
    <hyperlink ref="WUZ71" r:id="rId1425" display="M23.03.346"/>
    <hyperlink ref="WVM71" r:id="rId1426" display="M23.03.346"/>
    <hyperlink ref="WVZ71" r:id="rId1427" display="M23.03.346"/>
    <hyperlink ref="WWM71" r:id="rId1428" display="M23.03.346"/>
    <hyperlink ref="WWZ71" r:id="rId1429" display="M23.03.346"/>
    <hyperlink ref="WXM71" r:id="rId1430" display="M23.03.346"/>
    <hyperlink ref="WXZ71" r:id="rId1431" display="M23.03.346"/>
    <hyperlink ref="WYM71" r:id="rId1432" display="M23.03.346"/>
    <hyperlink ref="WYZ71" r:id="rId1433" display="M23.03.346"/>
    <hyperlink ref="WZM71" r:id="rId1434" display="M23.03.346"/>
    <hyperlink ref="WZZ71" r:id="rId1435" display="M23.03.346"/>
    <hyperlink ref="XAM71" r:id="rId1436" display="M23.03.346"/>
    <hyperlink ref="XAZ71" r:id="rId1437" display="M23.03.346"/>
    <hyperlink ref="XBM71" r:id="rId1438" display="M23.03.346"/>
    <hyperlink ref="XBZ71" r:id="rId1439" display="M23.03.346"/>
    <hyperlink ref="XCM71" r:id="rId1440" display="M23.03.346"/>
    <hyperlink ref="XCZ71" r:id="rId1441" display="M23.03.346"/>
    <hyperlink ref="XDM71" r:id="rId1442" display="M23.03.346"/>
    <hyperlink ref="XDZ71" r:id="rId1443" display="M23.03.346"/>
    <hyperlink ref="XEM71" r:id="rId1444" display="M23.03.346"/>
    <hyperlink ref="XEZ71" r:id="rId1445" display="M23.03.346"/>
    <hyperlink ref="B103" r:id="rId1446" display="M23.03.189"/>
    <hyperlink ref="B163" r:id="rId1447" display="M23.02.163"/>
    <hyperlink ref="B171" r:id="rId1448"/>
    <hyperlink ref="B52" r:id="rId1449"/>
    <hyperlink ref="B51" r:id="rId1450"/>
    <hyperlink ref="B47" r:id="rId1451"/>
    <hyperlink ref="B167" r:id="rId1452" display="M23.02.159"/>
    <hyperlink ref="B165" r:id="rId1453" display="M23.02.87"/>
    <hyperlink ref="B166" r:id="rId1454" display="M23.02.53"/>
    <hyperlink ref="B145" r:id="rId1455"/>
    <hyperlink ref="B164" r:id="rId1456" display="M23.01.59"/>
    <hyperlink ref="K52" r:id="rId1457"/>
    <hyperlink ref="K10" r:id="rId1458"/>
    <hyperlink ref="K47" r:id="rId1459"/>
    <hyperlink ref="K51" r:id="rId1460"/>
    <hyperlink ref="K53" r:id="rId1461"/>
    <hyperlink ref="K54" r:id="rId1462"/>
    <hyperlink ref="B114" r:id="rId1463"/>
    <hyperlink ref="B50" r:id="rId1464"/>
    <hyperlink ref="B48" r:id="rId1465"/>
    <hyperlink ref="K130" r:id="rId1466"/>
    <hyperlink ref="B43" r:id="rId1467"/>
    <hyperlink ref="B46" r:id="rId1468" display="M23.03.356"/>
    <hyperlink ref="B45" r:id="rId1469" display="M23.03.366"/>
    <hyperlink ref="B39" r:id="rId1470"/>
    <hyperlink ref="B42" r:id="rId1471" display="M23.03.364"/>
    <hyperlink ref="K42" r:id="rId1472"/>
    <hyperlink ref="B40" r:id="rId1473" display="M23.03.368"/>
    <hyperlink ref="B41" r:id="rId1474"/>
    <hyperlink ref="K41" r:id="rId1475"/>
    <hyperlink ref="B38" r:id="rId1476"/>
    <hyperlink ref="B36" r:id="rId1477"/>
    <hyperlink ref="B35" r:id="rId1478" display="M23.03.373"/>
    <hyperlink ref="K35" r:id="rId1479"/>
    <hyperlink ref="B37" r:id="rId1480" display="M23.03.372"/>
    <hyperlink ref="K114" r:id="rId1481"/>
    <hyperlink ref="B34" r:id="rId1482" display="M23.03.362"/>
    <hyperlink ref="K14" r:id="rId1483"/>
    <hyperlink ref="K18" r:id="rId1484"/>
    <hyperlink ref="K36" r:id="rId1485"/>
    <hyperlink ref="K37" r:id="rId1486"/>
    <hyperlink ref="K38" r:id="rId1487"/>
    <hyperlink ref="K40" r:id="rId1488"/>
    <hyperlink ref="B11" r:id="rId1489" display="M23.03.345"/>
    <hyperlink ref="B44" r:id="rId1490"/>
    <hyperlink ref="B49" r:id="rId1491"/>
    <hyperlink ref="K49" r:id="rId1492" display="FOTO"/>
    <hyperlink ref="B33" r:id="rId1493"/>
    <hyperlink ref="B32" r:id="rId1494"/>
    <hyperlink ref="B31" r:id="rId1495"/>
    <hyperlink ref="K9" r:id="rId1496"/>
    <hyperlink ref="B9" r:id="rId1497" display="M23.03.345"/>
    <hyperlink ref="B30" r:id="rId1498" display="M23.03.381"/>
    <hyperlink ref="B29" r:id="rId1499"/>
    <hyperlink ref="B27" r:id="rId1500" display="M23.02.191"/>
    <hyperlink ref="B26" r:id="rId1501" display="M23.03.386"/>
    <hyperlink ref="K26" r:id="rId1502"/>
    <hyperlink ref="B25" r:id="rId1503"/>
    <hyperlink ref="K25" r:id="rId1504"/>
    <hyperlink ref="K27" r:id="rId1505"/>
    <hyperlink ref="B24" r:id="rId1506" display="M23.03.388"/>
    <hyperlink ref="B6" r:id="rId1507" display="M23.03.385"/>
    <hyperlink ref="B8" r:id="rId1508"/>
    <hyperlink ref="B28" r:id="rId1509" display="M23.03.391"/>
    <hyperlink ref="B28" r:id="rId1510" display="M23.03.392"/>
    <hyperlink ref="B23" r:id="rId1511"/>
    <hyperlink ref="O6" r:id="rId1512" display="M23.03.394"/>
    <hyperlink ref="AB6" r:id="rId1513" display="M23.03.394"/>
    <hyperlink ref="AO6" r:id="rId1514" display="M23.03.394"/>
    <hyperlink ref="BB6" r:id="rId1515" display="M23.03.394"/>
    <hyperlink ref="BO6" r:id="rId1516" display="M23.03.394"/>
    <hyperlink ref="CB6" r:id="rId1517" display="M23.03.394"/>
    <hyperlink ref="CO6" r:id="rId1518" display="M23.03.394"/>
    <hyperlink ref="DB6" r:id="rId1519" display="M23.03.394"/>
    <hyperlink ref="DO6" r:id="rId1520" display="M23.03.394"/>
    <hyperlink ref="EB6" r:id="rId1521" display="M23.03.394"/>
    <hyperlink ref="EO6" r:id="rId1522" display="M23.03.394"/>
    <hyperlink ref="FB6" r:id="rId1523" display="M23.03.394"/>
    <hyperlink ref="FO6" r:id="rId1524" display="M23.03.394"/>
    <hyperlink ref="GB6" r:id="rId1525" display="M23.03.394"/>
    <hyperlink ref="GO6" r:id="rId1526" display="M23.03.394"/>
    <hyperlink ref="HB6" r:id="rId1527" display="M23.03.394"/>
    <hyperlink ref="HO6" r:id="rId1528" display="M23.03.394"/>
    <hyperlink ref="IB6" r:id="rId1529" display="M23.03.394"/>
    <hyperlink ref="IO6" r:id="rId1530" display="M23.03.394"/>
    <hyperlink ref="JB6" r:id="rId1531" display="M23.03.394"/>
    <hyperlink ref="JO6" r:id="rId1532" display="M23.03.394"/>
    <hyperlink ref="KB6" r:id="rId1533" display="M23.03.394"/>
    <hyperlink ref="KO6" r:id="rId1534" display="M23.03.394"/>
    <hyperlink ref="LB6" r:id="rId1535" display="M23.03.394"/>
    <hyperlink ref="LO6" r:id="rId1536" display="M23.03.394"/>
    <hyperlink ref="MB6" r:id="rId1537" display="M23.03.394"/>
    <hyperlink ref="MO6" r:id="rId1538" display="M23.03.394"/>
    <hyperlink ref="NB6" r:id="rId1539" display="M23.03.394"/>
    <hyperlink ref="NO6" r:id="rId1540" display="M23.03.394"/>
    <hyperlink ref="OB6" r:id="rId1541" display="M23.03.394"/>
    <hyperlink ref="OO6" r:id="rId1542" display="M23.03.394"/>
    <hyperlink ref="PB6" r:id="rId1543" display="M23.03.394"/>
    <hyperlink ref="PO6" r:id="rId1544" display="M23.03.394"/>
    <hyperlink ref="QB6" r:id="rId1545" display="M23.03.394"/>
    <hyperlink ref="QO6" r:id="rId1546" display="M23.03.394"/>
    <hyperlink ref="RB6" r:id="rId1547" display="M23.03.394"/>
    <hyperlink ref="RO6" r:id="rId1548" display="M23.03.394"/>
    <hyperlink ref="SB6" r:id="rId1549" display="M23.03.394"/>
    <hyperlink ref="SO6" r:id="rId1550" display="M23.03.394"/>
    <hyperlink ref="TB6" r:id="rId1551" display="M23.03.394"/>
    <hyperlink ref="TO6" r:id="rId1552" display="M23.03.394"/>
    <hyperlink ref="UB6" r:id="rId1553" display="M23.03.394"/>
    <hyperlink ref="UO6" r:id="rId1554" display="M23.03.394"/>
    <hyperlink ref="VB6" r:id="rId1555" display="M23.03.394"/>
    <hyperlink ref="VO6" r:id="rId1556" display="M23.03.394"/>
    <hyperlink ref="WB6" r:id="rId1557" display="M23.03.394"/>
    <hyperlink ref="WO6" r:id="rId1558" display="M23.03.394"/>
    <hyperlink ref="XB6" r:id="rId1559" display="M23.03.394"/>
    <hyperlink ref="XO6" r:id="rId1560" display="M23.03.394"/>
    <hyperlink ref="YB6" r:id="rId1561" display="M23.03.394"/>
    <hyperlink ref="YO6" r:id="rId1562" display="M23.03.394"/>
    <hyperlink ref="ZB6" r:id="rId1563" display="M23.03.394"/>
    <hyperlink ref="ZO6" r:id="rId1564" display="M23.03.394"/>
    <hyperlink ref="AAB6" r:id="rId1565" display="M23.03.394"/>
    <hyperlink ref="AAO6" r:id="rId1566" display="M23.03.394"/>
    <hyperlink ref="ABB6" r:id="rId1567" display="M23.03.394"/>
    <hyperlink ref="ABO6" r:id="rId1568" display="M23.03.394"/>
    <hyperlink ref="ACB6" r:id="rId1569" display="M23.03.394"/>
    <hyperlink ref="ACO6" r:id="rId1570" display="M23.03.394"/>
    <hyperlink ref="ADB6" r:id="rId1571" display="M23.03.394"/>
    <hyperlink ref="ADO6" r:id="rId1572" display="M23.03.394"/>
    <hyperlink ref="AEB6" r:id="rId1573" display="M23.03.394"/>
    <hyperlink ref="AEO6" r:id="rId1574" display="M23.03.394"/>
    <hyperlink ref="AFB6" r:id="rId1575" display="M23.03.394"/>
    <hyperlink ref="AFO6" r:id="rId1576" display="M23.03.394"/>
    <hyperlink ref="AGB6" r:id="rId1577" display="M23.03.394"/>
    <hyperlink ref="AGO6" r:id="rId1578" display="M23.03.394"/>
    <hyperlink ref="AHB6" r:id="rId1579" display="M23.03.394"/>
    <hyperlink ref="AHO6" r:id="rId1580" display="M23.03.394"/>
    <hyperlink ref="AIB6" r:id="rId1581" display="M23.03.394"/>
    <hyperlink ref="AIO6" r:id="rId1582" display="M23.03.394"/>
    <hyperlink ref="AJB6" r:id="rId1583" display="M23.03.394"/>
    <hyperlink ref="AJO6" r:id="rId1584" display="M23.03.394"/>
    <hyperlink ref="AKB6" r:id="rId1585" display="M23.03.394"/>
    <hyperlink ref="AKO6" r:id="rId1586" display="M23.03.394"/>
    <hyperlink ref="ALB6" r:id="rId1587" display="M23.03.394"/>
    <hyperlink ref="ALO6" r:id="rId1588" display="M23.03.394"/>
    <hyperlink ref="AMB6" r:id="rId1589" display="M23.03.394"/>
    <hyperlink ref="AMO6" r:id="rId1590" display="M23.03.394"/>
    <hyperlink ref="ANB6" r:id="rId1591" display="M23.03.394"/>
    <hyperlink ref="ANO6" r:id="rId1592" display="M23.03.394"/>
    <hyperlink ref="AOB6" r:id="rId1593" display="M23.03.394"/>
    <hyperlink ref="AOO6" r:id="rId1594" display="M23.03.394"/>
    <hyperlink ref="APB6" r:id="rId1595" display="M23.03.394"/>
    <hyperlink ref="APO6" r:id="rId1596" display="M23.03.394"/>
    <hyperlink ref="AQB6" r:id="rId1597" display="M23.03.394"/>
    <hyperlink ref="AQO6" r:id="rId1598" display="M23.03.394"/>
    <hyperlink ref="ARB6" r:id="rId1599" display="M23.03.394"/>
    <hyperlink ref="ARO6" r:id="rId1600" display="M23.03.394"/>
    <hyperlink ref="ASB6" r:id="rId1601" display="M23.03.394"/>
    <hyperlink ref="ASO6" r:id="rId1602" display="M23.03.394"/>
    <hyperlink ref="ATB6" r:id="rId1603" display="M23.03.394"/>
    <hyperlink ref="ATO6" r:id="rId1604" display="M23.03.394"/>
    <hyperlink ref="AUB6" r:id="rId1605" display="M23.03.394"/>
    <hyperlink ref="AUO6" r:id="rId1606" display="M23.03.394"/>
    <hyperlink ref="AVB6" r:id="rId1607" display="M23.03.394"/>
    <hyperlink ref="AVO6" r:id="rId1608" display="M23.03.394"/>
    <hyperlink ref="AWB6" r:id="rId1609" display="M23.03.394"/>
    <hyperlink ref="AWO6" r:id="rId1610" display="M23.03.394"/>
    <hyperlink ref="AXB6" r:id="rId1611" display="M23.03.394"/>
    <hyperlink ref="AXO6" r:id="rId1612" display="M23.03.394"/>
    <hyperlink ref="AYB6" r:id="rId1613" display="M23.03.394"/>
    <hyperlink ref="AYO6" r:id="rId1614" display="M23.03.394"/>
    <hyperlink ref="AZB6" r:id="rId1615" display="M23.03.394"/>
    <hyperlink ref="AZO6" r:id="rId1616" display="M23.03.394"/>
    <hyperlink ref="BAB6" r:id="rId1617" display="M23.03.394"/>
    <hyperlink ref="BAO6" r:id="rId1618" display="M23.03.394"/>
    <hyperlink ref="BBB6" r:id="rId1619" display="M23.03.394"/>
    <hyperlink ref="BBO6" r:id="rId1620" display="M23.03.394"/>
    <hyperlink ref="BCB6" r:id="rId1621" display="M23.03.394"/>
    <hyperlink ref="BCO6" r:id="rId1622" display="M23.03.394"/>
    <hyperlink ref="BDB6" r:id="rId1623" display="M23.03.394"/>
    <hyperlink ref="BDO6" r:id="rId1624" display="M23.03.394"/>
    <hyperlink ref="BEB6" r:id="rId1625" display="M23.03.394"/>
    <hyperlink ref="BEO6" r:id="rId1626" display="M23.03.394"/>
    <hyperlink ref="BFB6" r:id="rId1627" display="M23.03.394"/>
    <hyperlink ref="BFO6" r:id="rId1628" display="M23.03.394"/>
    <hyperlink ref="BGB6" r:id="rId1629" display="M23.03.394"/>
    <hyperlink ref="BGO6" r:id="rId1630" display="M23.03.394"/>
    <hyperlink ref="BHB6" r:id="rId1631" display="M23.03.394"/>
    <hyperlink ref="BHO6" r:id="rId1632" display="M23.03.394"/>
    <hyperlink ref="BIB6" r:id="rId1633" display="M23.03.394"/>
    <hyperlink ref="BIO6" r:id="rId1634" display="M23.03.394"/>
    <hyperlink ref="BJB6" r:id="rId1635" display="M23.03.394"/>
    <hyperlink ref="BJO6" r:id="rId1636" display="M23.03.394"/>
    <hyperlink ref="BKB6" r:id="rId1637" display="M23.03.394"/>
    <hyperlink ref="BKO6" r:id="rId1638" display="M23.03.394"/>
    <hyperlink ref="BLB6" r:id="rId1639" display="M23.03.394"/>
    <hyperlink ref="BLO6" r:id="rId1640" display="M23.03.394"/>
    <hyperlink ref="BMB6" r:id="rId1641" display="M23.03.394"/>
    <hyperlink ref="BMO6" r:id="rId1642" display="M23.03.394"/>
    <hyperlink ref="BNB6" r:id="rId1643" display="M23.03.394"/>
    <hyperlink ref="BNO6" r:id="rId1644" display="M23.03.394"/>
    <hyperlink ref="BOB6" r:id="rId1645" display="M23.03.394"/>
    <hyperlink ref="BOO6" r:id="rId1646" display="M23.03.394"/>
    <hyperlink ref="BPB6" r:id="rId1647" display="M23.03.394"/>
    <hyperlink ref="BPO6" r:id="rId1648" display="M23.03.394"/>
    <hyperlink ref="BQB6" r:id="rId1649" display="M23.03.394"/>
    <hyperlink ref="BQO6" r:id="rId1650" display="M23.03.394"/>
    <hyperlink ref="BRB6" r:id="rId1651" display="M23.03.394"/>
    <hyperlink ref="BRO6" r:id="rId1652" display="M23.03.394"/>
    <hyperlink ref="BSB6" r:id="rId1653" display="M23.03.394"/>
    <hyperlink ref="BSO6" r:id="rId1654" display="M23.03.394"/>
    <hyperlink ref="BTB6" r:id="rId1655" display="M23.03.394"/>
    <hyperlink ref="BTO6" r:id="rId1656" display="M23.03.394"/>
    <hyperlink ref="BUB6" r:id="rId1657" display="M23.03.394"/>
    <hyperlink ref="BUO6" r:id="rId1658" display="M23.03.394"/>
    <hyperlink ref="BVB6" r:id="rId1659" display="M23.03.394"/>
    <hyperlink ref="BVO6" r:id="rId1660" display="M23.03.394"/>
    <hyperlink ref="BWB6" r:id="rId1661" display="M23.03.394"/>
    <hyperlink ref="BWO6" r:id="rId1662" display="M23.03.394"/>
    <hyperlink ref="BXB6" r:id="rId1663" display="M23.03.394"/>
    <hyperlink ref="BXO6" r:id="rId1664" display="M23.03.394"/>
    <hyperlink ref="BYB6" r:id="rId1665" display="M23.03.394"/>
    <hyperlink ref="BYO6" r:id="rId1666" display="M23.03.394"/>
    <hyperlink ref="BZB6" r:id="rId1667" display="M23.03.394"/>
    <hyperlink ref="BZO6" r:id="rId1668" display="M23.03.394"/>
    <hyperlink ref="CAB6" r:id="rId1669" display="M23.03.394"/>
    <hyperlink ref="CAO6" r:id="rId1670" display="M23.03.394"/>
    <hyperlink ref="CBB6" r:id="rId1671" display="M23.03.394"/>
    <hyperlink ref="CBO6" r:id="rId1672" display="M23.03.394"/>
    <hyperlink ref="CCB6" r:id="rId1673" display="M23.03.394"/>
    <hyperlink ref="CCO6" r:id="rId1674" display="M23.03.394"/>
    <hyperlink ref="CDB6" r:id="rId1675" display="M23.03.394"/>
    <hyperlink ref="CDO6" r:id="rId1676" display="M23.03.394"/>
    <hyperlink ref="CEB6" r:id="rId1677" display="M23.03.394"/>
    <hyperlink ref="CEO6" r:id="rId1678" display="M23.03.394"/>
    <hyperlink ref="CFB6" r:id="rId1679" display="M23.03.394"/>
    <hyperlink ref="CFO6" r:id="rId1680" display="M23.03.394"/>
    <hyperlink ref="CGB6" r:id="rId1681" display="M23.03.394"/>
    <hyperlink ref="CGO6" r:id="rId1682" display="M23.03.394"/>
    <hyperlink ref="CHB6" r:id="rId1683" display="M23.03.394"/>
    <hyperlink ref="CHO6" r:id="rId1684" display="M23.03.394"/>
    <hyperlink ref="CIB6" r:id="rId1685" display="M23.03.394"/>
    <hyperlink ref="CIO6" r:id="rId1686" display="M23.03.394"/>
    <hyperlink ref="CJB6" r:id="rId1687" display="M23.03.394"/>
    <hyperlink ref="CJO6" r:id="rId1688" display="M23.03.394"/>
    <hyperlink ref="CKB6" r:id="rId1689" display="M23.03.394"/>
    <hyperlink ref="CKO6" r:id="rId1690" display="M23.03.394"/>
    <hyperlink ref="CLB6" r:id="rId1691" display="M23.03.394"/>
    <hyperlink ref="CLO6" r:id="rId1692" display="M23.03.394"/>
    <hyperlink ref="CMB6" r:id="rId1693" display="M23.03.394"/>
    <hyperlink ref="CMO6" r:id="rId1694" display="M23.03.394"/>
    <hyperlink ref="CNB6" r:id="rId1695" display="M23.03.394"/>
    <hyperlink ref="CNO6" r:id="rId1696" display="M23.03.394"/>
    <hyperlink ref="COB6" r:id="rId1697" display="M23.03.394"/>
    <hyperlink ref="COO6" r:id="rId1698" display="M23.03.394"/>
    <hyperlink ref="CPB6" r:id="rId1699" display="M23.03.394"/>
    <hyperlink ref="CPO6" r:id="rId1700" display="M23.03.394"/>
    <hyperlink ref="CQB6" r:id="rId1701" display="M23.03.394"/>
    <hyperlink ref="CQO6" r:id="rId1702" display="M23.03.394"/>
    <hyperlink ref="CRB6" r:id="rId1703" display="M23.03.394"/>
    <hyperlink ref="CRO6" r:id="rId1704" display="M23.03.394"/>
    <hyperlink ref="CSB6" r:id="rId1705" display="M23.03.394"/>
    <hyperlink ref="CSO6" r:id="rId1706" display="M23.03.394"/>
    <hyperlink ref="CTB6" r:id="rId1707" display="M23.03.394"/>
    <hyperlink ref="CTO6" r:id="rId1708" display="M23.03.394"/>
    <hyperlink ref="CUB6" r:id="rId1709" display="M23.03.394"/>
    <hyperlink ref="CUO6" r:id="rId1710" display="M23.03.394"/>
    <hyperlink ref="CVB6" r:id="rId1711" display="M23.03.394"/>
    <hyperlink ref="CVO6" r:id="rId1712" display="M23.03.394"/>
    <hyperlink ref="CWB6" r:id="rId1713" display="M23.03.394"/>
    <hyperlink ref="CWO6" r:id="rId1714" display="M23.03.394"/>
    <hyperlink ref="CXB6" r:id="rId1715" display="M23.03.394"/>
    <hyperlink ref="CXO6" r:id="rId1716" display="M23.03.394"/>
    <hyperlink ref="CYB6" r:id="rId1717" display="M23.03.394"/>
    <hyperlink ref="CYO6" r:id="rId1718" display="M23.03.394"/>
    <hyperlink ref="CZB6" r:id="rId1719" display="M23.03.394"/>
    <hyperlink ref="CZO6" r:id="rId1720" display="M23.03.394"/>
    <hyperlink ref="DAB6" r:id="rId1721" display="M23.03.394"/>
    <hyperlink ref="DAO6" r:id="rId1722" display="M23.03.394"/>
    <hyperlink ref="DBB6" r:id="rId1723" display="M23.03.394"/>
    <hyperlink ref="DBO6" r:id="rId1724" display="M23.03.394"/>
    <hyperlink ref="DCB6" r:id="rId1725" display="M23.03.394"/>
    <hyperlink ref="DCO6" r:id="rId1726" display="M23.03.394"/>
    <hyperlink ref="DDB6" r:id="rId1727" display="M23.03.394"/>
    <hyperlink ref="DDO6" r:id="rId1728" display="M23.03.394"/>
    <hyperlink ref="DEB6" r:id="rId1729" display="M23.03.394"/>
    <hyperlink ref="DEO6" r:id="rId1730" display="M23.03.394"/>
    <hyperlink ref="DFB6" r:id="rId1731" display="M23.03.394"/>
    <hyperlink ref="DFO6" r:id="rId1732" display="M23.03.394"/>
    <hyperlink ref="DGB6" r:id="rId1733" display="M23.03.394"/>
    <hyperlink ref="DGO6" r:id="rId1734" display="M23.03.394"/>
    <hyperlink ref="DHB6" r:id="rId1735" display="M23.03.394"/>
    <hyperlink ref="DHO6" r:id="rId1736" display="M23.03.394"/>
    <hyperlink ref="DIB6" r:id="rId1737" display="M23.03.394"/>
    <hyperlink ref="DIO6" r:id="rId1738" display="M23.03.394"/>
    <hyperlink ref="DJB6" r:id="rId1739" display="M23.03.394"/>
    <hyperlink ref="DJO6" r:id="rId1740" display="M23.03.394"/>
    <hyperlink ref="DKB6" r:id="rId1741" display="M23.03.394"/>
    <hyperlink ref="DKO6" r:id="rId1742" display="M23.03.394"/>
    <hyperlink ref="DLB6" r:id="rId1743" display="M23.03.394"/>
    <hyperlink ref="DLO6" r:id="rId1744" display="M23.03.394"/>
    <hyperlink ref="DMB6" r:id="rId1745" display="M23.03.394"/>
    <hyperlink ref="DMO6" r:id="rId1746" display="M23.03.394"/>
    <hyperlink ref="DNB6" r:id="rId1747" display="M23.03.394"/>
    <hyperlink ref="DNO6" r:id="rId1748" display="M23.03.394"/>
    <hyperlink ref="DOB6" r:id="rId1749" display="M23.03.394"/>
    <hyperlink ref="DOO6" r:id="rId1750" display="M23.03.394"/>
    <hyperlink ref="DPB6" r:id="rId1751" display="M23.03.394"/>
    <hyperlink ref="DPO6" r:id="rId1752" display="M23.03.394"/>
    <hyperlink ref="DQB6" r:id="rId1753" display="M23.03.394"/>
    <hyperlink ref="DQO6" r:id="rId1754" display="M23.03.394"/>
    <hyperlink ref="DRB6" r:id="rId1755" display="M23.03.394"/>
    <hyperlink ref="DRO6" r:id="rId1756" display="M23.03.394"/>
    <hyperlink ref="DSB6" r:id="rId1757" display="M23.03.394"/>
    <hyperlink ref="DSO6" r:id="rId1758" display="M23.03.394"/>
    <hyperlink ref="DTB6" r:id="rId1759" display="M23.03.394"/>
    <hyperlink ref="DTO6" r:id="rId1760" display="M23.03.394"/>
    <hyperlink ref="DUB6" r:id="rId1761" display="M23.03.394"/>
    <hyperlink ref="DUO6" r:id="rId1762" display="M23.03.394"/>
    <hyperlink ref="DVB6" r:id="rId1763" display="M23.03.394"/>
    <hyperlink ref="DVO6" r:id="rId1764" display="M23.03.394"/>
    <hyperlink ref="DWB6" r:id="rId1765" display="M23.03.394"/>
    <hyperlink ref="DWO6" r:id="rId1766" display="M23.03.394"/>
    <hyperlink ref="DXB6" r:id="rId1767" display="M23.03.394"/>
    <hyperlink ref="DXO6" r:id="rId1768" display="M23.03.394"/>
    <hyperlink ref="DYB6" r:id="rId1769" display="M23.03.394"/>
    <hyperlink ref="DYO6" r:id="rId1770" display="M23.03.394"/>
    <hyperlink ref="DZB6" r:id="rId1771" display="M23.03.394"/>
    <hyperlink ref="DZO6" r:id="rId1772" display="M23.03.394"/>
    <hyperlink ref="EAB6" r:id="rId1773" display="M23.03.394"/>
    <hyperlink ref="EAO6" r:id="rId1774" display="M23.03.394"/>
    <hyperlink ref="EBB6" r:id="rId1775" display="M23.03.394"/>
    <hyperlink ref="EBO6" r:id="rId1776" display="M23.03.394"/>
    <hyperlink ref="ECB6" r:id="rId1777" display="M23.03.394"/>
    <hyperlink ref="ECO6" r:id="rId1778" display="M23.03.394"/>
    <hyperlink ref="EDB6" r:id="rId1779" display="M23.03.394"/>
    <hyperlink ref="EDO6" r:id="rId1780" display="M23.03.394"/>
    <hyperlink ref="EEB6" r:id="rId1781" display="M23.03.394"/>
    <hyperlink ref="EEO6" r:id="rId1782" display="M23.03.394"/>
    <hyperlink ref="EFB6" r:id="rId1783" display="M23.03.394"/>
    <hyperlink ref="EFO6" r:id="rId1784" display="M23.03.394"/>
    <hyperlink ref="EGB6" r:id="rId1785" display="M23.03.394"/>
    <hyperlink ref="EGO6" r:id="rId1786" display="M23.03.394"/>
    <hyperlink ref="EHB6" r:id="rId1787" display="M23.03.394"/>
    <hyperlink ref="EHO6" r:id="rId1788" display="M23.03.394"/>
    <hyperlink ref="EIB6" r:id="rId1789" display="M23.03.394"/>
    <hyperlink ref="EIO6" r:id="rId1790" display="M23.03.394"/>
    <hyperlink ref="EJB6" r:id="rId1791" display="M23.03.394"/>
    <hyperlink ref="EJO6" r:id="rId1792" display="M23.03.394"/>
    <hyperlink ref="EKB6" r:id="rId1793" display="M23.03.394"/>
    <hyperlink ref="EKO6" r:id="rId1794" display="M23.03.394"/>
    <hyperlink ref="ELB6" r:id="rId1795" display="M23.03.394"/>
    <hyperlink ref="ELO6" r:id="rId1796" display="M23.03.394"/>
    <hyperlink ref="EMB6" r:id="rId1797" display="M23.03.394"/>
    <hyperlink ref="EMO6" r:id="rId1798" display="M23.03.394"/>
    <hyperlink ref="ENB6" r:id="rId1799" display="M23.03.394"/>
    <hyperlink ref="ENO6" r:id="rId1800" display="M23.03.394"/>
    <hyperlink ref="EOB6" r:id="rId1801" display="M23.03.394"/>
    <hyperlink ref="EOO6" r:id="rId1802" display="M23.03.394"/>
    <hyperlink ref="EPB6" r:id="rId1803" display="M23.03.394"/>
    <hyperlink ref="EPO6" r:id="rId1804" display="M23.03.394"/>
    <hyperlink ref="EQB6" r:id="rId1805" display="M23.03.394"/>
    <hyperlink ref="EQO6" r:id="rId1806" display="M23.03.394"/>
    <hyperlink ref="ERB6" r:id="rId1807" display="M23.03.394"/>
    <hyperlink ref="ERO6" r:id="rId1808" display="M23.03.394"/>
    <hyperlink ref="ESB6" r:id="rId1809" display="M23.03.394"/>
    <hyperlink ref="ESO6" r:id="rId1810" display="M23.03.394"/>
    <hyperlink ref="ETB6" r:id="rId1811" display="M23.03.394"/>
    <hyperlink ref="ETO6" r:id="rId1812" display="M23.03.394"/>
    <hyperlink ref="EUB6" r:id="rId1813" display="M23.03.394"/>
    <hyperlink ref="EUO6" r:id="rId1814" display="M23.03.394"/>
    <hyperlink ref="EVB6" r:id="rId1815" display="M23.03.394"/>
    <hyperlink ref="EVO6" r:id="rId1816" display="M23.03.394"/>
    <hyperlink ref="EWB6" r:id="rId1817" display="M23.03.394"/>
    <hyperlink ref="EWO6" r:id="rId1818" display="M23.03.394"/>
    <hyperlink ref="EXB6" r:id="rId1819" display="M23.03.394"/>
    <hyperlink ref="EXO6" r:id="rId1820" display="M23.03.394"/>
    <hyperlink ref="EYB6" r:id="rId1821" display="M23.03.394"/>
    <hyperlink ref="EYO6" r:id="rId1822" display="M23.03.394"/>
    <hyperlink ref="EZB6" r:id="rId1823" display="M23.03.394"/>
    <hyperlink ref="EZO6" r:id="rId1824" display="M23.03.394"/>
    <hyperlink ref="FAB6" r:id="rId1825" display="M23.03.394"/>
    <hyperlink ref="FAO6" r:id="rId1826" display="M23.03.394"/>
    <hyperlink ref="FBB6" r:id="rId1827" display="M23.03.394"/>
    <hyperlink ref="FBO6" r:id="rId1828" display="M23.03.394"/>
    <hyperlink ref="FCB6" r:id="rId1829" display="M23.03.394"/>
    <hyperlink ref="FCO6" r:id="rId1830" display="M23.03.394"/>
    <hyperlink ref="FDB6" r:id="rId1831" display="M23.03.394"/>
    <hyperlink ref="FDO6" r:id="rId1832" display="M23.03.394"/>
    <hyperlink ref="FEB6" r:id="rId1833" display="M23.03.394"/>
    <hyperlink ref="FEO6" r:id="rId1834" display="M23.03.394"/>
    <hyperlink ref="FFB6" r:id="rId1835" display="M23.03.394"/>
    <hyperlink ref="FFO6" r:id="rId1836" display="M23.03.394"/>
    <hyperlink ref="FGB6" r:id="rId1837" display="M23.03.394"/>
    <hyperlink ref="FGO6" r:id="rId1838" display="M23.03.394"/>
    <hyperlink ref="FHB6" r:id="rId1839" display="M23.03.394"/>
    <hyperlink ref="FHO6" r:id="rId1840" display="M23.03.394"/>
    <hyperlink ref="FIB6" r:id="rId1841" display="M23.03.394"/>
    <hyperlink ref="FIO6" r:id="rId1842" display="M23.03.394"/>
    <hyperlink ref="FJB6" r:id="rId1843" display="M23.03.394"/>
    <hyperlink ref="FJO6" r:id="rId1844" display="M23.03.394"/>
    <hyperlink ref="FKB6" r:id="rId1845" display="M23.03.394"/>
    <hyperlink ref="FKO6" r:id="rId1846" display="M23.03.394"/>
    <hyperlink ref="FLB6" r:id="rId1847" display="M23.03.394"/>
    <hyperlink ref="FLO6" r:id="rId1848" display="M23.03.394"/>
    <hyperlink ref="FMB6" r:id="rId1849" display="M23.03.394"/>
    <hyperlink ref="FMO6" r:id="rId1850" display="M23.03.394"/>
    <hyperlink ref="FNB6" r:id="rId1851" display="M23.03.394"/>
    <hyperlink ref="FNO6" r:id="rId1852" display="M23.03.394"/>
    <hyperlink ref="FOB6" r:id="rId1853" display="M23.03.394"/>
    <hyperlink ref="FOO6" r:id="rId1854" display="M23.03.394"/>
    <hyperlink ref="FPB6" r:id="rId1855" display="M23.03.394"/>
    <hyperlink ref="FPO6" r:id="rId1856" display="M23.03.394"/>
    <hyperlink ref="FQB6" r:id="rId1857" display="M23.03.394"/>
    <hyperlink ref="FQO6" r:id="rId1858" display="M23.03.394"/>
    <hyperlink ref="FRB6" r:id="rId1859" display="M23.03.394"/>
    <hyperlink ref="FRO6" r:id="rId1860" display="M23.03.394"/>
    <hyperlink ref="FSB6" r:id="rId1861" display="M23.03.394"/>
    <hyperlink ref="FSO6" r:id="rId1862" display="M23.03.394"/>
    <hyperlink ref="FTB6" r:id="rId1863" display="M23.03.394"/>
    <hyperlink ref="FTO6" r:id="rId1864" display="M23.03.394"/>
    <hyperlink ref="FUB6" r:id="rId1865" display="M23.03.394"/>
    <hyperlink ref="FUO6" r:id="rId1866" display="M23.03.394"/>
    <hyperlink ref="FVB6" r:id="rId1867" display="M23.03.394"/>
    <hyperlink ref="FVO6" r:id="rId1868" display="M23.03.394"/>
    <hyperlink ref="FWB6" r:id="rId1869" display="M23.03.394"/>
    <hyperlink ref="FWO6" r:id="rId1870" display="M23.03.394"/>
    <hyperlink ref="FXB6" r:id="rId1871" display="M23.03.394"/>
    <hyperlink ref="FXO6" r:id="rId1872" display="M23.03.394"/>
    <hyperlink ref="FYB6" r:id="rId1873" display="M23.03.394"/>
    <hyperlink ref="FYO6" r:id="rId1874" display="M23.03.394"/>
    <hyperlink ref="FZB6" r:id="rId1875" display="M23.03.394"/>
    <hyperlink ref="FZO6" r:id="rId1876" display="M23.03.394"/>
    <hyperlink ref="GAB6" r:id="rId1877" display="M23.03.394"/>
    <hyperlink ref="GAO6" r:id="rId1878" display="M23.03.394"/>
    <hyperlink ref="GBB6" r:id="rId1879" display="M23.03.394"/>
    <hyperlink ref="GBO6" r:id="rId1880" display="M23.03.394"/>
    <hyperlink ref="GCB6" r:id="rId1881" display="M23.03.394"/>
    <hyperlink ref="GCO6" r:id="rId1882" display="M23.03.394"/>
    <hyperlink ref="GDB6" r:id="rId1883" display="M23.03.394"/>
    <hyperlink ref="GDO6" r:id="rId1884" display="M23.03.394"/>
    <hyperlink ref="GEB6" r:id="rId1885" display="M23.03.394"/>
    <hyperlink ref="GEO6" r:id="rId1886" display="M23.03.394"/>
    <hyperlink ref="GFB6" r:id="rId1887" display="M23.03.394"/>
    <hyperlink ref="GFO6" r:id="rId1888" display="M23.03.394"/>
    <hyperlink ref="GGB6" r:id="rId1889" display="M23.03.394"/>
    <hyperlink ref="GGO6" r:id="rId1890" display="M23.03.394"/>
    <hyperlink ref="GHB6" r:id="rId1891" display="M23.03.394"/>
    <hyperlink ref="GHO6" r:id="rId1892" display="M23.03.394"/>
    <hyperlink ref="GIB6" r:id="rId1893" display="M23.03.394"/>
    <hyperlink ref="GIO6" r:id="rId1894" display="M23.03.394"/>
    <hyperlink ref="GJB6" r:id="rId1895" display="M23.03.394"/>
    <hyperlink ref="GJO6" r:id="rId1896" display="M23.03.394"/>
    <hyperlink ref="GKB6" r:id="rId1897" display="M23.03.394"/>
    <hyperlink ref="GKO6" r:id="rId1898" display="M23.03.394"/>
    <hyperlink ref="GLB6" r:id="rId1899" display="M23.03.394"/>
    <hyperlink ref="GLO6" r:id="rId1900" display="M23.03.394"/>
    <hyperlink ref="GMB6" r:id="rId1901" display="M23.03.394"/>
    <hyperlink ref="GMO6" r:id="rId1902" display="M23.03.394"/>
    <hyperlink ref="GNB6" r:id="rId1903" display="M23.03.394"/>
    <hyperlink ref="GNO6" r:id="rId1904" display="M23.03.394"/>
    <hyperlink ref="GOB6" r:id="rId1905" display="M23.03.394"/>
    <hyperlink ref="GOO6" r:id="rId1906" display="M23.03.394"/>
    <hyperlink ref="GPB6" r:id="rId1907" display="M23.03.394"/>
    <hyperlink ref="GPO6" r:id="rId1908" display="M23.03.394"/>
    <hyperlink ref="GQB6" r:id="rId1909" display="M23.03.394"/>
    <hyperlink ref="GQO6" r:id="rId1910" display="M23.03.394"/>
    <hyperlink ref="GRB6" r:id="rId1911" display="M23.03.394"/>
    <hyperlink ref="GRO6" r:id="rId1912" display="M23.03.394"/>
    <hyperlink ref="GSB6" r:id="rId1913" display="M23.03.394"/>
    <hyperlink ref="GSO6" r:id="rId1914" display="M23.03.394"/>
    <hyperlink ref="GTB6" r:id="rId1915" display="M23.03.394"/>
    <hyperlink ref="GTO6" r:id="rId1916" display="M23.03.394"/>
    <hyperlink ref="GUB6" r:id="rId1917" display="M23.03.394"/>
    <hyperlink ref="GUO6" r:id="rId1918" display="M23.03.394"/>
    <hyperlink ref="GVB6" r:id="rId1919" display="M23.03.394"/>
    <hyperlink ref="GVO6" r:id="rId1920" display="M23.03.394"/>
    <hyperlink ref="GWB6" r:id="rId1921" display="M23.03.394"/>
    <hyperlink ref="GWO6" r:id="rId1922" display="M23.03.394"/>
    <hyperlink ref="GXB6" r:id="rId1923" display="M23.03.394"/>
    <hyperlink ref="GXO6" r:id="rId1924" display="M23.03.394"/>
    <hyperlink ref="GYB6" r:id="rId1925" display="M23.03.394"/>
    <hyperlink ref="GYO6" r:id="rId1926" display="M23.03.394"/>
    <hyperlink ref="GZB6" r:id="rId1927" display="M23.03.394"/>
    <hyperlink ref="GZO6" r:id="rId1928" display="M23.03.394"/>
    <hyperlink ref="HAB6" r:id="rId1929" display="M23.03.394"/>
    <hyperlink ref="HAO6" r:id="rId1930" display="M23.03.394"/>
    <hyperlink ref="HBB6" r:id="rId1931" display="M23.03.394"/>
    <hyperlink ref="HBO6" r:id="rId1932" display="M23.03.394"/>
    <hyperlink ref="HCB6" r:id="rId1933" display="M23.03.394"/>
    <hyperlink ref="HCO6" r:id="rId1934" display="M23.03.394"/>
    <hyperlink ref="HDB6" r:id="rId1935" display="M23.03.394"/>
    <hyperlink ref="HDO6" r:id="rId1936" display="M23.03.394"/>
    <hyperlink ref="HEB6" r:id="rId1937" display="M23.03.394"/>
    <hyperlink ref="HEO6" r:id="rId1938" display="M23.03.394"/>
    <hyperlink ref="HFB6" r:id="rId1939" display="M23.03.394"/>
    <hyperlink ref="HFO6" r:id="rId1940" display="M23.03.394"/>
    <hyperlink ref="HGB6" r:id="rId1941" display="M23.03.394"/>
    <hyperlink ref="HGO6" r:id="rId1942" display="M23.03.394"/>
    <hyperlink ref="HHB6" r:id="rId1943" display="M23.03.394"/>
    <hyperlink ref="HHO6" r:id="rId1944" display="M23.03.394"/>
    <hyperlink ref="HIB6" r:id="rId1945" display="M23.03.394"/>
    <hyperlink ref="HIO6" r:id="rId1946" display="M23.03.394"/>
    <hyperlink ref="HJB6" r:id="rId1947" display="M23.03.394"/>
    <hyperlink ref="HJO6" r:id="rId1948" display="M23.03.394"/>
    <hyperlink ref="HKB6" r:id="rId1949" display="M23.03.394"/>
    <hyperlink ref="HKO6" r:id="rId1950" display="M23.03.394"/>
    <hyperlink ref="HLB6" r:id="rId1951" display="M23.03.394"/>
    <hyperlink ref="HLO6" r:id="rId1952" display="M23.03.394"/>
    <hyperlink ref="HMB6" r:id="rId1953" display="M23.03.394"/>
    <hyperlink ref="HMO6" r:id="rId1954" display="M23.03.394"/>
    <hyperlink ref="HNB6" r:id="rId1955" display="M23.03.394"/>
    <hyperlink ref="HNO6" r:id="rId1956" display="M23.03.394"/>
    <hyperlink ref="HOB6" r:id="rId1957" display="M23.03.394"/>
    <hyperlink ref="HOO6" r:id="rId1958" display="M23.03.394"/>
    <hyperlink ref="HPB6" r:id="rId1959" display="M23.03.394"/>
    <hyperlink ref="HPO6" r:id="rId1960" display="M23.03.394"/>
    <hyperlink ref="HQB6" r:id="rId1961" display="M23.03.394"/>
    <hyperlink ref="HQO6" r:id="rId1962" display="M23.03.394"/>
    <hyperlink ref="HRB6" r:id="rId1963" display="M23.03.394"/>
    <hyperlink ref="HRO6" r:id="rId1964" display="M23.03.394"/>
    <hyperlink ref="HSB6" r:id="rId1965" display="M23.03.394"/>
    <hyperlink ref="HSO6" r:id="rId1966" display="M23.03.394"/>
    <hyperlink ref="HTB6" r:id="rId1967" display="M23.03.394"/>
    <hyperlink ref="HTO6" r:id="rId1968" display="M23.03.394"/>
    <hyperlink ref="HUB6" r:id="rId1969" display="M23.03.394"/>
    <hyperlink ref="HUO6" r:id="rId1970" display="M23.03.394"/>
    <hyperlink ref="HVB6" r:id="rId1971" display="M23.03.394"/>
    <hyperlink ref="HVO6" r:id="rId1972" display="M23.03.394"/>
    <hyperlink ref="HWB6" r:id="rId1973" display="M23.03.394"/>
    <hyperlink ref="HWO6" r:id="rId1974" display="M23.03.394"/>
    <hyperlink ref="HXB6" r:id="rId1975" display="M23.03.394"/>
    <hyperlink ref="HXO6" r:id="rId1976" display="M23.03.394"/>
    <hyperlink ref="HYB6" r:id="rId1977" display="M23.03.394"/>
    <hyperlink ref="HYO6" r:id="rId1978" display="M23.03.394"/>
    <hyperlink ref="HZB6" r:id="rId1979" display="M23.03.394"/>
    <hyperlink ref="HZO6" r:id="rId1980" display="M23.03.394"/>
    <hyperlink ref="IAB6" r:id="rId1981" display="M23.03.394"/>
    <hyperlink ref="IAO6" r:id="rId1982" display="M23.03.394"/>
    <hyperlink ref="IBB6" r:id="rId1983" display="M23.03.394"/>
    <hyperlink ref="IBO6" r:id="rId1984" display="M23.03.394"/>
    <hyperlink ref="ICB6" r:id="rId1985" display="M23.03.394"/>
    <hyperlink ref="ICO6" r:id="rId1986" display="M23.03.394"/>
    <hyperlink ref="IDB6" r:id="rId1987" display="M23.03.394"/>
    <hyperlink ref="IDO6" r:id="rId1988" display="M23.03.394"/>
    <hyperlink ref="IEB6" r:id="rId1989" display="M23.03.394"/>
    <hyperlink ref="IEO6" r:id="rId1990" display="M23.03.394"/>
    <hyperlink ref="IFB6" r:id="rId1991" display="M23.03.394"/>
    <hyperlink ref="IFO6" r:id="rId1992" display="M23.03.394"/>
    <hyperlink ref="IGB6" r:id="rId1993" display="M23.03.394"/>
    <hyperlink ref="IGO6" r:id="rId1994" display="M23.03.394"/>
    <hyperlink ref="IHB6" r:id="rId1995" display="M23.03.394"/>
    <hyperlink ref="IHO6" r:id="rId1996" display="M23.03.394"/>
    <hyperlink ref="IIB6" r:id="rId1997" display="M23.03.394"/>
    <hyperlink ref="IIO6" r:id="rId1998" display="M23.03.394"/>
    <hyperlink ref="IJB6" r:id="rId1999" display="M23.03.394"/>
    <hyperlink ref="IJO6" r:id="rId2000" display="M23.03.394"/>
    <hyperlink ref="IKB6" r:id="rId2001" display="M23.03.394"/>
    <hyperlink ref="IKO6" r:id="rId2002" display="M23.03.394"/>
    <hyperlink ref="ILB6" r:id="rId2003" display="M23.03.394"/>
    <hyperlink ref="ILO6" r:id="rId2004" display="M23.03.394"/>
    <hyperlink ref="IMB6" r:id="rId2005" display="M23.03.394"/>
    <hyperlink ref="IMO6" r:id="rId2006" display="M23.03.394"/>
    <hyperlink ref="INB6" r:id="rId2007" display="M23.03.394"/>
    <hyperlink ref="INO6" r:id="rId2008" display="M23.03.394"/>
    <hyperlink ref="IOB6" r:id="rId2009" display="M23.03.394"/>
    <hyperlink ref="IOO6" r:id="rId2010" display="M23.03.394"/>
    <hyperlink ref="IPB6" r:id="rId2011" display="M23.03.394"/>
    <hyperlink ref="IPO6" r:id="rId2012" display="M23.03.394"/>
    <hyperlink ref="IQB6" r:id="rId2013" display="M23.03.394"/>
    <hyperlink ref="IQO6" r:id="rId2014" display="M23.03.394"/>
    <hyperlink ref="IRB6" r:id="rId2015" display="M23.03.394"/>
    <hyperlink ref="IRO6" r:id="rId2016" display="M23.03.394"/>
    <hyperlink ref="ISB6" r:id="rId2017" display="M23.03.394"/>
    <hyperlink ref="ISO6" r:id="rId2018" display="M23.03.394"/>
    <hyperlink ref="ITB6" r:id="rId2019" display="M23.03.394"/>
    <hyperlink ref="ITO6" r:id="rId2020" display="M23.03.394"/>
    <hyperlink ref="IUB6" r:id="rId2021" display="M23.03.394"/>
    <hyperlink ref="IUO6" r:id="rId2022" display="M23.03.394"/>
    <hyperlink ref="IVB6" r:id="rId2023" display="M23.03.394"/>
    <hyperlink ref="IVO6" r:id="rId2024" display="M23.03.394"/>
    <hyperlink ref="IWB6" r:id="rId2025" display="M23.03.394"/>
    <hyperlink ref="IWO6" r:id="rId2026" display="M23.03.394"/>
    <hyperlink ref="IXB6" r:id="rId2027" display="M23.03.394"/>
    <hyperlink ref="IXO6" r:id="rId2028" display="M23.03.394"/>
    <hyperlink ref="IYB6" r:id="rId2029" display="M23.03.394"/>
    <hyperlink ref="IYO6" r:id="rId2030" display="M23.03.394"/>
    <hyperlink ref="IZB6" r:id="rId2031" display="M23.03.394"/>
    <hyperlink ref="IZO6" r:id="rId2032" display="M23.03.394"/>
    <hyperlink ref="JAB6" r:id="rId2033" display="M23.03.394"/>
    <hyperlink ref="JAO6" r:id="rId2034" display="M23.03.394"/>
    <hyperlink ref="JBB6" r:id="rId2035" display="M23.03.394"/>
    <hyperlink ref="JBO6" r:id="rId2036" display="M23.03.394"/>
    <hyperlink ref="JCB6" r:id="rId2037" display="M23.03.394"/>
    <hyperlink ref="JCO6" r:id="rId2038" display="M23.03.394"/>
    <hyperlink ref="JDB6" r:id="rId2039" display="M23.03.394"/>
    <hyperlink ref="JDO6" r:id="rId2040" display="M23.03.394"/>
    <hyperlink ref="JEB6" r:id="rId2041" display="M23.03.394"/>
    <hyperlink ref="JEO6" r:id="rId2042" display="M23.03.394"/>
    <hyperlink ref="JFB6" r:id="rId2043" display="M23.03.394"/>
    <hyperlink ref="JFO6" r:id="rId2044" display="M23.03.394"/>
    <hyperlink ref="JGB6" r:id="rId2045" display="M23.03.394"/>
    <hyperlink ref="JGO6" r:id="rId2046" display="M23.03.394"/>
    <hyperlink ref="JHB6" r:id="rId2047" display="M23.03.394"/>
    <hyperlink ref="JHO6" r:id="rId2048" display="M23.03.394"/>
    <hyperlink ref="JIB6" r:id="rId2049" display="M23.03.394"/>
    <hyperlink ref="JIO6" r:id="rId2050" display="M23.03.394"/>
    <hyperlink ref="JJB6" r:id="rId2051" display="M23.03.394"/>
    <hyperlink ref="JJO6" r:id="rId2052" display="M23.03.394"/>
    <hyperlink ref="JKB6" r:id="rId2053" display="M23.03.394"/>
    <hyperlink ref="JKO6" r:id="rId2054" display="M23.03.394"/>
    <hyperlink ref="JLB6" r:id="rId2055" display="M23.03.394"/>
    <hyperlink ref="JLO6" r:id="rId2056" display="M23.03.394"/>
    <hyperlink ref="JMB6" r:id="rId2057" display="M23.03.394"/>
    <hyperlink ref="JMO6" r:id="rId2058" display="M23.03.394"/>
    <hyperlink ref="JNB6" r:id="rId2059" display="M23.03.394"/>
    <hyperlink ref="JNO6" r:id="rId2060" display="M23.03.394"/>
    <hyperlink ref="JOB6" r:id="rId2061" display="M23.03.394"/>
    <hyperlink ref="JOO6" r:id="rId2062" display="M23.03.394"/>
    <hyperlink ref="JPB6" r:id="rId2063" display="M23.03.394"/>
    <hyperlink ref="JPO6" r:id="rId2064" display="M23.03.394"/>
    <hyperlink ref="JQB6" r:id="rId2065" display="M23.03.394"/>
    <hyperlink ref="JQO6" r:id="rId2066" display="M23.03.394"/>
    <hyperlink ref="JRB6" r:id="rId2067" display="M23.03.394"/>
    <hyperlink ref="JRO6" r:id="rId2068" display="M23.03.394"/>
    <hyperlink ref="JSB6" r:id="rId2069" display="M23.03.394"/>
    <hyperlink ref="JSO6" r:id="rId2070" display="M23.03.394"/>
    <hyperlink ref="JTB6" r:id="rId2071" display="M23.03.394"/>
    <hyperlink ref="JTO6" r:id="rId2072" display="M23.03.394"/>
    <hyperlink ref="JUB6" r:id="rId2073" display="M23.03.394"/>
    <hyperlink ref="JUO6" r:id="rId2074" display="M23.03.394"/>
    <hyperlink ref="JVB6" r:id="rId2075" display="M23.03.394"/>
    <hyperlink ref="JVO6" r:id="rId2076" display="M23.03.394"/>
    <hyperlink ref="JWB6" r:id="rId2077" display="M23.03.394"/>
    <hyperlink ref="JWO6" r:id="rId2078" display="M23.03.394"/>
    <hyperlink ref="JXB6" r:id="rId2079" display="M23.03.394"/>
    <hyperlink ref="JXO6" r:id="rId2080" display="M23.03.394"/>
    <hyperlink ref="JYB6" r:id="rId2081" display="M23.03.394"/>
    <hyperlink ref="JYO6" r:id="rId2082" display="M23.03.394"/>
    <hyperlink ref="JZB6" r:id="rId2083" display="M23.03.394"/>
    <hyperlink ref="JZO6" r:id="rId2084" display="M23.03.394"/>
    <hyperlink ref="KAB6" r:id="rId2085" display="M23.03.394"/>
    <hyperlink ref="KAO6" r:id="rId2086" display="M23.03.394"/>
    <hyperlink ref="KBB6" r:id="rId2087" display="M23.03.394"/>
    <hyperlink ref="KBO6" r:id="rId2088" display="M23.03.394"/>
    <hyperlink ref="KCB6" r:id="rId2089" display="M23.03.394"/>
    <hyperlink ref="KCO6" r:id="rId2090" display="M23.03.394"/>
    <hyperlink ref="KDB6" r:id="rId2091" display="M23.03.394"/>
    <hyperlink ref="KDO6" r:id="rId2092" display="M23.03.394"/>
    <hyperlink ref="KEB6" r:id="rId2093" display="M23.03.394"/>
    <hyperlink ref="KEO6" r:id="rId2094" display="M23.03.394"/>
    <hyperlink ref="KFB6" r:id="rId2095" display="M23.03.394"/>
    <hyperlink ref="KFO6" r:id="rId2096" display="M23.03.394"/>
    <hyperlink ref="KGB6" r:id="rId2097" display="M23.03.394"/>
    <hyperlink ref="KGO6" r:id="rId2098" display="M23.03.394"/>
    <hyperlink ref="KHB6" r:id="rId2099" display="M23.03.394"/>
    <hyperlink ref="KHO6" r:id="rId2100" display="M23.03.394"/>
    <hyperlink ref="KIB6" r:id="rId2101" display="M23.03.394"/>
    <hyperlink ref="KIO6" r:id="rId2102" display="M23.03.394"/>
    <hyperlink ref="KJB6" r:id="rId2103" display="M23.03.394"/>
    <hyperlink ref="KJO6" r:id="rId2104" display="M23.03.394"/>
    <hyperlink ref="KKB6" r:id="rId2105" display="M23.03.394"/>
    <hyperlink ref="KKO6" r:id="rId2106" display="M23.03.394"/>
    <hyperlink ref="KLB6" r:id="rId2107" display="M23.03.394"/>
    <hyperlink ref="KLO6" r:id="rId2108" display="M23.03.394"/>
    <hyperlink ref="KMB6" r:id="rId2109" display="M23.03.394"/>
    <hyperlink ref="KMO6" r:id="rId2110" display="M23.03.394"/>
    <hyperlink ref="KNB6" r:id="rId2111" display="M23.03.394"/>
    <hyperlink ref="KNO6" r:id="rId2112" display="M23.03.394"/>
    <hyperlink ref="KOB6" r:id="rId2113" display="M23.03.394"/>
    <hyperlink ref="KOO6" r:id="rId2114" display="M23.03.394"/>
    <hyperlink ref="KPB6" r:id="rId2115" display="M23.03.394"/>
    <hyperlink ref="KPO6" r:id="rId2116" display="M23.03.394"/>
    <hyperlink ref="KQB6" r:id="rId2117" display="M23.03.394"/>
    <hyperlink ref="KQO6" r:id="rId2118" display="M23.03.394"/>
    <hyperlink ref="KRB6" r:id="rId2119" display="M23.03.394"/>
    <hyperlink ref="KRO6" r:id="rId2120" display="M23.03.394"/>
    <hyperlink ref="KSB6" r:id="rId2121" display="M23.03.394"/>
    <hyperlink ref="KSO6" r:id="rId2122" display="M23.03.394"/>
    <hyperlink ref="KTB6" r:id="rId2123" display="M23.03.394"/>
    <hyperlink ref="KTO6" r:id="rId2124" display="M23.03.394"/>
    <hyperlink ref="KUB6" r:id="rId2125" display="M23.03.394"/>
    <hyperlink ref="KUO6" r:id="rId2126" display="M23.03.394"/>
    <hyperlink ref="KVB6" r:id="rId2127" display="M23.03.394"/>
    <hyperlink ref="KVO6" r:id="rId2128" display="M23.03.394"/>
    <hyperlink ref="KWB6" r:id="rId2129" display="M23.03.394"/>
    <hyperlink ref="KWO6" r:id="rId2130" display="M23.03.394"/>
    <hyperlink ref="KXB6" r:id="rId2131" display="M23.03.394"/>
    <hyperlink ref="KXO6" r:id="rId2132" display="M23.03.394"/>
    <hyperlink ref="KYB6" r:id="rId2133" display="M23.03.394"/>
    <hyperlink ref="KYO6" r:id="rId2134" display="M23.03.394"/>
    <hyperlink ref="KZB6" r:id="rId2135" display="M23.03.394"/>
    <hyperlink ref="KZO6" r:id="rId2136" display="M23.03.394"/>
    <hyperlink ref="LAB6" r:id="rId2137" display="M23.03.394"/>
    <hyperlink ref="LAO6" r:id="rId2138" display="M23.03.394"/>
    <hyperlink ref="LBB6" r:id="rId2139" display="M23.03.394"/>
    <hyperlink ref="LBO6" r:id="rId2140" display="M23.03.394"/>
    <hyperlink ref="LCB6" r:id="rId2141" display="M23.03.394"/>
    <hyperlink ref="LCO6" r:id="rId2142" display="M23.03.394"/>
    <hyperlink ref="LDB6" r:id="rId2143" display="M23.03.394"/>
    <hyperlink ref="LDO6" r:id="rId2144" display="M23.03.394"/>
    <hyperlink ref="LEB6" r:id="rId2145" display="M23.03.394"/>
    <hyperlink ref="LEO6" r:id="rId2146" display="M23.03.394"/>
    <hyperlink ref="LFB6" r:id="rId2147" display="M23.03.394"/>
    <hyperlink ref="LFO6" r:id="rId2148" display="M23.03.394"/>
    <hyperlink ref="LGB6" r:id="rId2149" display="M23.03.394"/>
    <hyperlink ref="LGO6" r:id="rId2150" display="M23.03.394"/>
    <hyperlink ref="LHB6" r:id="rId2151" display="M23.03.394"/>
    <hyperlink ref="LHO6" r:id="rId2152" display="M23.03.394"/>
    <hyperlink ref="LIB6" r:id="rId2153" display="M23.03.394"/>
    <hyperlink ref="LIO6" r:id="rId2154" display="M23.03.394"/>
    <hyperlink ref="LJB6" r:id="rId2155" display="M23.03.394"/>
    <hyperlink ref="LJO6" r:id="rId2156" display="M23.03.394"/>
    <hyperlink ref="LKB6" r:id="rId2157" display="M23.03.394"/>
    <hyperlink ref="LKO6" r:id="rId2158" display="M23.03.394"/>
    <hyperlink ref="LLB6" r:id="rId2159" display="M23.03.394"/>
    <hyperlink ref="LLO6" r:id="rId2160" display="M23.03.394"/>
    <hyperlink ref="LMB6" r:id="rId2161" display="M23.03.394"/>
    <hyperlink ref="LMO6" r:id="rId2162" display="M23.03.394"/>
    <hyperlink ref="LNB6" r:id="rId2163" display="M23.03.394"/>
    <hyperlink ref="LNO6" r:id="rId2164" display="M23.03.394"/>
    <hyperlink ref="LOB6" r:id="rId2165" display="M23.03.394"/>
    <hyperlink ref="LOO6" r:id="rId2166" display="M23.03.394"/>
    <hyperlink ref="LPB6" r:id="rId2167" display="M23.03.394"/>
    <hyperlink ref="LPO6" r:id="rId2168" display="M23.03.394"/>
    <hyperlink ref="LQB6" r:id="rId2169" display="M23.03.394"/>
    <hyperlink ref="LQO6" r:id="rId2170" display="M23.03.394"/>
    <hyperlink ref="LRB6" r:id="rId2171" display="M23.03.394"/>
    <hyperlink ref="LRO6" r:id="rId2172" display="M23.03.394"/>
    <hyperlink ref="LSB6" r:id="rId2173" display="M23.03.394"/>
    <hyperlink ref="LSO6" r:id="rId2174" display="M23.03.394"/>
    <hyperlink ref="LTB6" r:id="rId2175" display="M23.03.394"/>
    <hyperlink ref="LTO6" r:id="rId2176" display="M23.03.394"/>
    <hyperlink ref="LUB6" r:id="rId2177" display="M23.03.394"/>
    <hyperlink ref="LUO6" r:id="rId2178" display="M23.03.394"/>
    <hyperlink ref="LVB6" r:id="rId2179" display="M23.03.394"/>
    <hyperlink ref="LVO6" r:id="rId2180" display="M23.03.394"/>
    <hyperlink ref="LWB6" r:id="rId2181" display="M23.03.394"/>
    <hyperlink ref="LWO6" r:id="rId2182" display="M23.03.394"/>
    <hyperlink ref="LXB6" r:id="rId2183" display="M23.03.394"/>
    <hyperlink ref="LXO6" r:id="rId2184" display="M23.03.394"/>
    <hyperlink ref="LYB6" r:id="rId2185" display="M23.03.394"/>
    <hyperlink ref="LYO6" r:id="rId2186" display="M23.03.394"/>
    <hyperlink ref="LZB6" r:id="rId2187" display="M23.03.394"/>
    <hyperlink ref="LZO6" r:id="rId2188" display="M23.03.394"/>
    <hyperlink ref="MAB6" r:id="rId2189" display="M23.03.394"/>
    <hyperlink ref="MAO6" r:id="rId2190" display="M23.03.394"/>
    <hyperlink ref="MBB6" r:id="rId2191" display="M23.03.394"/>
    <hyperlink ref="MBO6" r:id="rId2192" display="M23.03.394"/>
    <hyperlink ref="MCB6" r:id="rId2193" display="M23.03.394"/>
    <hyperlink ref="MCO6" r:id="rId2194" display="M23.03.394"/>
    <hyperlink ref="MDB6" r:id="rId2195" display="M23.03.394"/>
    <hyperlink ref="MDO6" r:id="rId2196" display="M23.03.394"/>
    <hyperlink ref="MEB6" r:id="rId2197" display="M23.03.394"/>
    <hyperlink ref="MEO6" r:id="rId2198" display="M23.03.394"/>
    <hyperlink ref="MFB6" r:id="rId2199" display="M23.03.394"/>
    <hyperlink ref="MFO6" r:id="rId2200" display="M23.03.394"/>
    <hyperlink ref="MGB6" r:id="rId2201" display="M23.03.394"/>
    <hyperlink ref="MGO6" r:id="rId2202" display="M23.03.394"/>
    <hyperlink ref="MHB6" r:id="rId2203" display="M23.03.394"/>
    <hyperlink ref="MHO6" r:id="rId2204" display="M23.03.394"/>
    <hyperlink ref="MIB6" r:id="rId2205" display="M23.03.394"/>
    <hyperlink ref="MIO6" r:id="rId2206" display="M23.03.394"/>
    <hyperlink ref="MJB6" r:id="rId2207" display="M23.03.394"/>
    <hyperlink ref="MJO6" r:id="rId2208" display="M23.03.394"/>
    <hyperlink ref="MKB6" r:id="rId2209" display="M23.03.394"/>
    <hyperlink ref="MKO6" r:id="rId2210" display="M23.03.394"/>
    <hyperlink ref="MLB6" r:id="rId2211" display="M23.03.394"/>
    <hyperlink ref="MLO6" r:id="rId2212" display="M23.03.394"/>
    <hyperlink ref="MMB6" r:id="rId2213" display="M23.03.394"/>
    <hyperlink ref="MMO6" r:id="rId2214" display="M23.03.394"/>
    <hyperlink ref="MNB6" r:id="rId2215" display="M23.03.394"/>
    <hyperlink ref="MNO6" r:id="rId2216" display="M23.03.394"/>
    <hyperlink ref="MOB6" r:id="rId2217" display="M23.03.394"/>
    <hyperlink ref="MOO6" r:id="rId2218" display="M23.03.394"/>
    <hyperlink ref="MPB6" r:id="rId2219" display="M23.03.394"/>
    <hyperlink ref="MPO6" r:id="rId2220" display="M23.03.394"/>
    <hyperlink ref="MQB6" r:id="rId2221" display="M23.03.394"/>
    <hyperlink ref="MQO6" r:id="rId2222" display="M23.03.394"/>
    <hyperlink ref="MRB6" r:id="rId2223" display="M23.03.394"/>
    <hyperlink ref="MRO6" r:id="rId2224" display="M23.03.394"/>
    <hyperlink ref="MSB6" r:id="rId2225" display="M23.03.394"/>
    <hyperlink ref="MSO6" r:id="rId2226" display="M23.03.394"/>
    <hyperlink ref="MTB6" r:id="rId2227" display="M23.03.394"/>
    <hyperlink ref="MTO6" r:id="rId2228" display="M23.03.394"/>
    <hyperlink ref="MUB6" r:id="rId2229" display="M23.03.394"/>
    <hyperlink ref="MUO6" r:id="rId2230" display="M23.03.394"/>
    <hyperlink ref="MVB6" r:id="rId2231" display="M23.03.394"/>
    <hyperlink ref="MVO6" r:id="rId2232" display="M23.03.394"/>
    <hyperlink ref="MWB6" r:id="rId2233" display="M23.03.394"/>
    <hyperlink ref="MWO6" r:id="rId2234" display="M23.03.394"/>
    <hyperlink ref="MXB6" r:id="rId2235" display="M23.03.394"/>
    <hyperlink ref="MXO6" r:id="rId2236" display="M23.03.394"/>
    <hyperlink ref="MYB6" r:id="rId2237" display="M23.03.394"/>
    <hyperlink ref="MYO6" r:id="rId2238" display="M23.03.394"/>
    <hyperlink ref="MZB6" r:id="rId2239" display="M23.03.394"/>
    <hyperlink ref="MZO6" r:id="rId2240" display="M23.03.394"/>
    <hyperlink ref="NAB6" r:id="rId2241" display="M23.03.394"/>
    <hyperlink ref="NAO6" r:id="rId2242" display="M23.03.394"/>
    <hyperlink ref="NBB6" r:id="rId2243" display="M23.03.394"/>
    <hyperlink ref="NBO6" r:id="rId2244" display="M23.03.394"/>
    <hyperlink ref="NCB6" r:id="rId2245" display="M23.03.394"/>
    <hyperlink ref="NCO6" r:id="rId2246" display="M23.03.394"/>
    <hyperlink ref="NDB6" r:id="rId2247" display="M23.03.394"/>
    <hyperlink ref="NDO6" r:id="rId2248" display="M23.03.394"/>
    <hyperlink ref="NEB6" r:id="rId2249" display="M23.03.394"/>
    <hyperlink ref="NEO6" r:id="rId2250" display="M23.03.394"/>
    <hyperlink ref="NFB6" r:id="rId2251" display="M23.03.394"/>
    <hyperlink ref="NFO6" r:id="rId2252" display="M23.03.394"/>
    <hyperlink ref="NGB6" r:id="rId2253" display="M23.03.394"/>
    <hyperlink ref="NGO6" r:id="rId2254" display="M23.03.394"/>
    <hyperlink ref="NHB6" r:id="rId2255" display="M23.03.394"/>
    <hyperlink ref="NHO6" r:id="rId2256" display="M23.03.394"/>
    <hyperlink ref="NIB6" r:id="rId2257" display="M23.03.394"/>
    <hyperlink ref="NIO6" r:id="rId2258" display="M23.03.394"/>
    <hyperlink ref="NJB6" r:id="rId2259" display="M23.03.394"/>
    <hyperlink ref="NJO6" r:id="rId2260" display="M23.03.394"/>
    <hyperlink ref="NKB6" r:id="rId2261" display="M23.03.394"/>
    <hyperlink ref="NKO6" r:id="rId2262" display="M23.03.394"/>
    <hyperlink ref="NLB6" r:id="rId2263" display="M23.03.394"/>
    <hyperlink ref="NLO6" r:id="rId2264" display="M23.03.394"/>
    <hyperlink ref="NMB6" r:id="rId2265" display="M23.03.394"/>
    <hyperlink ref="NMO6" r:id="rId2266" display="M23.03.394"/>
    <hyperlink ref="NNB6" r:id="rId2267" display="M23.03.394"/>
    <hyperlink ref="NNO6" r:id="rId2268" display="M23.03.394"/>
    <hyperlink ref="NOB6" r:id="rId2269" display="M23.03.394"/>
    <hyperlink ref="NOO6" r:id="rId2270" display="M23.03.394"/>
    <hyperlink ref="NPB6" r:id="rId2271" display="M23.03.394"/>
    <hyperlink ref="NPO6" r:id="rId2272" display="M23.03.394"/>
    <hyperlink ref="NQB6" r:id="rId2273" display="M23.03.394"/>
    <hyperlink ref="NQO6" r:id="rId2274" display="M23.03.394"/>
    <hyperlink ref="NRB6" r:id="rId2275" display="M23.03.394"/>
    <hyperlink ref="NRO6" r:id="rId2276" display="M23.03.394"/>
    <hyperlink ref="NSB6" r:id="rId2277" display="M23.03.394"/>
    <hyperlink ref="NSO6" r:id="rId2278" display="M23.03.394"/>
    <hyperlink ref="NTB6" r:id="rId2279" display="M23.03.394"/>
    <hyperlink ref="NTO6" r:id="rId2280" display="M23.03.394"/>
    <hyperlink ref="NUB6" r:id="rId2281" display="M23.03.394"/>
    <hyperlink ref="NUO6" r:id="rId2282" display="M23.03.394"/>
    <hyperlink ref="NVB6" r:id="rId2283" display="M23.03.394"/>
    <hyperlink ref="NVO6" r:id="rId2284" display="M23.03.394"/>
    <hyperlink ref="NWB6" r:id="rId2285" display="M23.03.394"/>
    <hyperlink ref="NWO6" r:id="rId2286" display="M23.03.394"/>
    <hyperlink ref="NXB6" r:id="rId2287" display="M23.03.394"/>
    <hyperlink ref="NXO6" r:id="rId2288" display="M23.03.394"/>
    <hyperlink ref="NYB6" r:id="rId2289" display="M23.03.394"/>
    <hyperlink ref="NYO6" r:id="rId2290" display="M23.03.394"/>
    <hyperlink ref="NZB6" r:id="rId2291" display="M23.03.394"/>
    <hyperlink ref="NZO6" r:id="rId2292" display="M23.03.394"/>
    <hyperlink ref="OAB6" r:id="rId2293" display="M23.03.394"/>
    <hyperlink ref="OAO6" r:id="rId2294" display="M23.03.394"/>
    <hyperlink ref="OBB6" r:id="rId2295" display="M23.03.394"/>
    <hyperlink ref="OBO6" r:id="rId2296" display="M23.03.394"/>
    <hyperlink ref="OCB6" r:id="rId2297" display="M23.03.394"/>
    <hyperlink ref="OCO6" r:id="rId2298" display="M23.03.394"/>
    <hyperlink ref="ODB6" r:id="rId2299" display="M23.03.394"/>
    <hyperlink ref="ODO6" r:id="rId2300" display="M23.03.394"/>
    <hyperlink ref="OEB6" r:id="rId2301" display="M23.03.394"/>
    <hyperlink ref="OEO6" r:id="rId2302" display="M23.03.394"/>
    <hyperlink ref="OFB6" r:id="rId2303" display="M23.03.394"/>
    <hyperlink ref="OFO6" r:id="rId2304" display="M23.03.394"/>
    <hyperlink ref="OGB6" r:id="rId2305" display="M23.03.394"/>
    <hyperlink ref="OGO6" r:id="rId2306" display="M23.03.394"/>
    <hyperlink ref="OHB6" r:id="rId2307" display="M23.03.394"/>
    <hyperlink ref="OHO6" r:id="rId2308" display="M23.03.394"/>
    <hyperlink ref="OIB6" r:id="rId2309" display="M23.03.394"/>
    <hyperlink ref="OIO6" r:id="rId2310" display="M23.03.394"/>
    <hyperlink ref="OJB6" r:id="rId2311" display="M23.03.394"/>
    <hyperlink ref="OJO6" r:id="rId2312" display="M23.03.394"/>
    <hyperlink ref="OKB6" r:id="rId2313" display="M23.03.394"/>
    <hyperlink ref="OKO6" r:id="rId2314" display="M23.03.394"/>
    <hyperlink ref="OLB6" r:id="rId2315" display="M23.03.394"/>
    <hyperlink ref="OLO6" r:id="rId2316" display="M23.03.394"/>
    <hyperlink ref="OMB6" r:id="rId2317" display="M23.03.394"/>
    <hyperlink ref="OMO6" r:id="rId2318" display="M23.03.394"/>
    <hyperlink ref="ONB6" r:id="rId2319" display="M23.03.394"/>
    <hyperlink ref="ONO6" r:id="rId2320" display="M23.03.394"/>
    <hyperlink ref="OOB6" r:id="rId2321" display="M23.03.394"/>
    <hyperlink ref="OOO6" r:id="rId2322" display="M23.03.394"/>
    <hyperlink ref="OPB6" r:id="rId2323" display="M23.03.394"/>
    <hyperlink ref="OPO6" r:id="rId2324" display="M23.03.394"/>
    <hyperlink ref="OQB6" r:id="rId2325" display="M23.03.394"/>
    <hyperlink ref="OQO6" r:id="rId2326" display="M23.03.394"/>
    <hyperlink ref="ORB6" r:id="rId2327" display="M23.03.394"/>
    <hyperlink ref="ORO6" r:id="rId2328" display="M23.03.394"/>
    <hyperlink ref="OSB6" r:id="rId2329" display="M23.03.394"/>
    <hyperlink ref="OSO6" r:id="rId2330" display="M23.03.394"/>
    <hyperlink ref="OTB6" r:id="rId2331" display="M23.03.394"/>
    <hyperlink ref="OTO6" r:id="rId2332" display="M23.03.394"/>
    <hyperlink ref="OUB6" r:id="rId2333" display="M23.03.394"/>
    <hyperlink ref="OUO6" r:id="rId2334" display="M23.03.394"/>
    <hyperlink ref="OVB6" r:id="rId2335" display="M23.03.394"/>
    <hyperlink ref="OVO6" r:id="rId2336" display="M23.03.394"/>
    <hyperlink ref="OWB6" r:id="rId2337" display="M23.03.394"/>
    <hyperlink ref="OWO6" r:id="rId2338" display="M23.03.394"/>
    <hyperlink ref="OXB6" r:id="rId2339" display="M23.03.394"/>
    <hyperlink ref="OXO6" r:id="rId2340" display="M23.03.394"/>
    <hyperlink ref="OYB6" r:id="rId2341" display="M23.03.394"/>
    <hyperlink ref="OYO6" r:id="rId2342" display="M23.03.394"/>
    <hyperlink ref="OZB6" r:id="rId2343" display="M23.03.394"/>
    <hyperlink ref="OZO6" r:id="rId2344" display="M23.03.394"/>
    <hyperlink ref="PAB6" r:id="rId2345" display="M23.03.394"/>
    <hyperlink ref="PAO6" r:id="rId2346" display="M23.03.394"/>
    <hyperlink ref="PBB6" r:id="rId2347" display="M23.03.394"/>
    <hyperlink ref="PBO6" r:id="rId2348" display="M23.03.394"/>
    <hyperlink ref="PCB6" r:id="rId2349" display="M23.03.394"/>
    <hyperlink ref="PCO6" r:id="rId2350" display="M23.03.394"/>
    <hyperlink ref="PDB6" r:id="rId2351" display="M23.03.394"/>
    <hyperlink ref="PDO6" r:id="rId2352" display="M23.03.394"/>
    <hyperlink ref="PEB6" r:id="rId2353" display="M23.03.394"/>
    <hyperlink ref="PEO6" r:id="rId2354" display="M23.03.394"/>
    <hyperlink ref="PFB6" r:id="rId2355" display="M23.03.394"/>
    <hyperlink ref="PFO6" r:id="rId2356" display="M23.03.394"/>
    <hyperlink ref="PGB6" r:id="rId2357" display="M23.03.394"/>
    <hyperlink ref="PGO6" r:id="rId2358" display="M23.03.394"/>
    <hyperlink ref="PHB6" r:id="rId2359" display="M23.03.394"/>
    <hyperlink ref="PHO6" r:id="rId2360" display="M23.03.394"/>
    <hyperlink ref="PIB6" r:id="rId2361" display="M23.03.394"/>
    <hyperlink ref="PIO6" r:id="rId2362" display="M23.03.394"/>
    <hyperlink ref="PJB6" r:id="rId2363" display="M23.03.394"/>
    <hyperlink ref="PJO6" r:id="rId2364" display="M23.03.394"/>
    <hyperlink ref="PKB6" r:id="rId2365" display="M23.03.394"/>
    <hyperlink ref="PKO6" r:id="rId2366" display="M23.03.394"/>
    <hyperlink ref="PLB6" r:id="rId2367" display="M23.03.394"/>
    <hyperlink ref="PLO6" r:id="rId2368" display="M23.03.394"/>
    <hyperlink ref="PMB6" r:id="rId2369" display="M23.03.394"/>
    <hyperlink ref="PMO6" r:id="rId2370" display="M23.03.394"/>
    <hyperlink ref="PNB6" r:id="rId2371" display="M23.03.394"/>
    <hyperlink ref="PNO6" r:id="rId2372" display="M23.03.394"/>
    <hyperlink ref="POB6" r:id="rId2373" display="M23.03.394"/>
    <hyperlink ref="POO6" r:id="rId2374" display="M23.03.394"/>
    <hyperlink ref="PPB6" r:id="rId2375" display="M23.03.394"/>
    <hyperlink ref="PPO6" r:id="rId2376" display="M23.03.394"/>
    <hyperlink ref="PQB6" r:id="rId2377" display="M23.03.394"/>
    <hyperlink ref="PQO6" r:id="rId2378" display="M23.03.394"/>
    <hyperlink ref="PRB6" r:id="rId2379" display="M23.03.394"/>
    <hyperlink ref="PRO6" r:id="rId2380" display="M23.03.394"/>
    <hyperlink ref="PSB6" r:id="rId2381" display="M23.03.394"/>
    <hyperlink ref="PSO6" r:id="rId2382" display="M23.03.394"/>
    <hyperlink ref="PTB6" r:id="rId2383" display="M23.03.394"/>
    <hyperlink ref="PTO6" r:id="rId2384" display="M23.03.394"/>
    <hyperlink ref="PUB6" r:id="rId2385" display="M23.03.394"/>
    <hyperlink ref="PUO6" r:id="rId2386" display="M23.03.394"/>
    <hyperlink ref="PVB6" r:id="rId2387" display="M23.03.394"/>
    <hyperlink ref="PVO6" r:id="rId2388" display="M23.03.394"/>
    <hyperlink ref="PWB6" r:id="rId2389" display="M23.03.394"/>
    <hyperlink ref="PWO6" r:id="rId2390" display="M23.03.394"/>
    <hyperlink ref="PXB6" r:id="rId2391" display="M23.03.394"/>
    <hyperlink ref="PXO6" r:id="rId2392" display="M23.03.394"/>
    <hyperlink ref="PYB6" r:id="rId2393" display="M23.03.394"/>
    <hyperlink ref="PYO6" r:id="rId2394" display="M23.03.394"/>
    <hyperlink ref="PZB6" r:id="rId2395" display="M23.03.394"/>
    <hyperlink ref="PZO6" r:id="rId2396" display="M23.03.394"/>
    <hyperlink ref="QAB6" r:id="rId2397" display="M23.03.394"/>
    <hyperlink ref="QAO6" r:id="rId2398" display="M23.03.394"/>
    <hyperlink ref="QBB6" r:id="rId2399" display="M23.03.394"/>
    <hyperlink ref="QBO6" r:id="rId2400" display="M23.03.394"/>
    <hyperlink ref="QCB6" r:id="rId2401" display="M23.03.394"/>
    <hyperlink ref="QCO6" r:id="rId2402" display="M23.03.394"/>
    <hyperlink ref="QDB6" r:id="rId2403" display="M23.03.394"/>
    <hyperlink ref="QDO6" r:id="rId2404" display="M23.03.394"/>
    <hyperlink ref="QEB6" r:id="rId2405" display="M23.03.394"/>
    <hyperlink ref="QEO6" r:id="rId2406" display="M23.03.394"/>
    <hyperlink ref="QFB6" r:id="rId2407" display="M23.03.394"/>
    <hyperlink ref="QFO6" r:id="rId2408" display="M23.03.394"/>
    <hyperlink ref="QGB6" r:id="rId2409" display="M23.03.394"/>
    <hyperlink ref="QGO6" r:id="rId2410" display="M23.03.394"/>
    <hyperlink ref="QHB6" r:id="rId2411" display="M23.03.394"/>
    <hyperlink ref="QHO6" r:id="rId2412" display="M23.03.394"/>
    <hyperlink ref="QIB6" r:id="rId2413" display="M23.03.394"/>
    <hyperlink ref="QIO6" r:id="rId2414" display="M23.03.394"/>
    <hyperlink ref="QJB6" r:id="rId2415" display="M23.03.394"/>
    <hyperlink ref="QJO6" r:id="rId2416" display="M23.03.394"/>
    <hyperlink ref="QKB6" r:id="rId2417" display="M23.03.394"/>
    <hyperlink ref="QKO6" r:id="rId2418" display="M23.03.394"/>
    <hyperlink ref="QLB6" r:id="rId2419" display="M23.03.394"/>
    <hyperlink ref="QLO6" r:id="rId2420" display="M23.03.394"/>
    <hyperlink ref="QMB6" r:id="rId2421" display="M23.03.394"/>
    <hyperlink ref="QMO6" r:id="rId2422" display="M23.03.394"/>
    <hyperlink ref="QNB6" r:id="rId2423" display="M23.03.394"/>
    <hyperlink ref="QNO6" r:id="rId2424" display="M23.03.394"/>
    <hyperlink ref="QOB6" r:id="rId2425" display="M23.03.394"/>
    <hyperlink ref="QOO6" r:id="rId2426" display="M23.03.394"/>
    <hyperlink ref="QPB6" r:id="rId2427" display="M23.03.394"/>
    <hyperlink ref="QPO6" r:id="rId2428" display="M23.03.394"/>
    <hyperlink ref="QQB6" r:id="rId2429" display="M23.03.394"/>
    <hyperlink ref="QQO6" r:id="rId2430" display="M23.03.394"/>
    <hyperlink ref="QRB6" r:id="rId2431" display="M23.03.394"/>
    <hyperlink ref="QRO6" r:id="rId2432" display="M23.03.394"/>
    <hyperlink ref="QSB6" r:id="rId2433" display="M23.03.394"/>
    <hyperlink ref="QSO6" r:id="rId2434" display="M23.03.394"/>
    <hyperlink ref="QTB6" r:id="rId2435" display="M23.03.394"/>
    <hyperlink ref="QTO6" r:id="rId2436" display="M23.03.394"/>
    <hyperlink ref="QUB6" r:id="rId2437" display="M23.03.394"/>
    <hyperlink ref="QUO6" r:id="rId2438" display="M23.03.394"/>
    <hyperlink ref="QVB6" r:id="rId2439" display="M23.03.394"/>
    <hyperlink ref="QVO6" r:id="rId2440" display="M23.03.394"/>
    <hyperlink ref="QWB6" r:id="rId2441" display="M23.03.394"/>
    <hyperlink ref="QWO6" r:id="rId2442" display="M23.03.394"/>
    <hyperlink ref="QXB6" r:id="rId2443" display="M23.03.394"/>
    <hyperlink ref="QXO6" r:id="rId2444" display="M23.03.394"/>
    <hyperlink ref="QYB6" r:id="rId2445" display="M23.03.394"/>
    <hyperlink ref="QYO6" r:id="rId2446" display="M23.03.394"/>
    <hyperlink ref="QZB6" r:id="rId2447" display="M23.03.394"/>
    <hyperlink ref="QZO6" r:id="rId2448" display="M23.03.394"/>
    <hyperlink ref="RAB6" r:id="rId2449" display="M23.03.394"/>
    <hyperlink ref="RAO6" r:id="rId2450" display="M23.03.394"/>
    <hyperlink ref="RBB6" r:id="rId2451" display="M23.03.394"/>
    <hyperlink ref="RBO6" r:id="rId2452" display="M23.03.394"/>
    <hyperlink ref="RCB6" r:id="rId2453" display="M23.03.394"/>
    <hyperlink ref="RCO6" r:id="rId2454" display="M23.03.394"/>
    <hyperlink ref="RDB6" r:id="rId2455" display="M23.03.394"/>
    <hyperlink ref="RDO6" r:id="rId2456" display="M23.03.394"/>
    <hyperlink ref="REB6" r:id="rId2457" display="M23.03.394"/>
    <hyperlink ref="REO6" r:id="rId2458" display="M23.03.394"/>
    <hyperlink ref="RFB6" r:id="rId2459" display="M23.03.394"/>
    <hyperlink ref="RFO6" r:id="rId2460" display="M23.03.394"/>
    <hyperlink ref="RGB6" r:id="rId2461" display="M23.03.394"/>
    <hyperlink ref="RGO6" r:id="rId2462" display="M23.03.394"/>
    <hyperlink ref="RHB6" r:id="rId2463" display="M23.03.394"/>
    <hyperlink ref="RHO6" r:id="rId2464" display="M23.03.394"/>
    <hyperlink ref="RIB6" r:id="rId2465" display="M23.03.394"/>
    <hyperlink ref="RIO6" r:id="rId2466" display="M23.03.394"/>
    <hyperlink ref="RJB6" r:id="rId2467" display="M23.03.394"/>
    <hyperlink ref="RJO6" r:id="rId2468" display="M23.03.394"/>
    <hyperlink ref="RKB6" r:id="rId2469" display="M23.03.394"/>
    <hyperlink ref="RKO6" r:id="rId2470" display="M23.03.394"/>
    <hyperlink ref="RLB6" r:id="rId2471" display="M23.03.394"/>
    <hyperlink ref="RLO6" r:id="rId2472" display="M23.03.394"/>
    <hyperlink ref="RMB6" r:id="rId2473" display="M23.03.394"/>
    <hyperlink ref="RMO6" r:id="rId2474" display="M23.03.394"/>
    <hyperlink ref="RNB6" r:id="rId2475" display="M23.03.394"/>
    <hyperlink ref="RNO6" r:id="rId2476" display="M23.03.394"/>
    <hyperlink ref="ROB6" r:id="rId2477" display="M23.03.394"/>
    <hyperlink ref="ROO6" r:id="rId2478" display="M23.03.394"/>
    <hyperlink ref="RPB6" r:id="rId2479" display="M23.03.394"/>
    <hyperlink ref="RPO6" r:id="rId2480" display="M23.03.394"/>
    <hyperlink ref="RQB6" r:id="rId2481" display="M23.03.394"/>
    <hyperlink ref="RQO6" r:id="rId2482" display="M23.03.394"/>
    <hyperlink ref="RRB6" r:id="rId2483" display="M23.03.394"/>
    <hyperlink ref="RRO6" r:id="rId2484" display="M23.03.394"/>
    <hyperlink ref="RSB6" r:id="rId2485" display="M23.03.394"/>
    <hyperlink ref="RSO6" r:id="rId2486" display="M23.03.394"/>
    <hyperlink ref="RTB6" r:id="rId2487" display="M23.03.394"/>
    <hyperlink ref="RTO6" r:id="rId2488" display="M23.03.394"/>
    <hyperlink ref="RUB6" r:id="rId2489" display="M23.03.394"/>
    <hyperlink ref="RUO6" r:id="rId2490" display="M23.03.394"/>
    <hyperlink ref="RVB6" r:id="rId2491" display="M23.03.394"/>
    <hyperlink ref="RVO6" r:id="rId2492" display="M23.03.394"/>
    <hyperlink ref="RWB6" r:id="rId2493" display="M23.03.394"/>
    <hyperlink ref="RWO6" r:id="rId2494" display="M23.03.394"/>
    <hyperlink ref="RXB6" r:id="rId2495" display="M23.03.394"/>
    <hyperlink ref="RXO6" r:id="rId2496" display="M23.03.394"/>
    <hyperlink ref="RYB6" r:id="rId2497" display="M23.03.394"/>
    <hyperlink ref="RYO6" r:id="rId2498" display="M23.03.394"/>
    <hyperlink ref="RZB6" r:id="rId2499" display="M23.03.394"/>
    <hyperlink ref="RZO6" r:id="rId2500" display="M23.03.394"/>
    <hyperlink ref="SAB6" r:id="rId2501" display="M23.03.394"/>
    <hyperlink ref="SAO6" r:id="rId2502" display="M23.03.394"/>
    <hyperlink ref="SBB6" r:id="rId2503" display="M23.03.394"/>
    <hyperlink ref="SBO6" r:id="rId2504" display="M23.03.394"/>
    <hyperlink ref="SCB6" r:id="rId2505" display="M23.03.394"/>
    <hyperlink ref="SCO6" r:id="rId2506" display="M23.03.394"/>
    <hyperlink ref="SDB6" r:id="rId2507" display="M23.03.394"/>
    <hyperlink ref="SDO6" r:id="rId2508" display="M23.03.394"/>
    <hyperlink ref="SEB6" r:id="rId2509" display="M23.03.394"/>
    <hyperlink ref="SEO6" r:id="rId2510" display="M23.03.394"/>
    <hyperlink ref="SFB6" r:id="rId2511" display="M23.03.394"/>
    <hyperlink ref="SFO6" r:id="rId2512" display="M23.03.394"/>
    <hyperlink ref="SGB6" r:id="rId2513" display="M23.03.394"/>
    <hyperlink ref="SGO6" r:id="rId2514" display="M23.03.394"/>
    <hyperlink ref="SHB6" r:id="rId2515" display="M23.03.394"/>
    <hyperlink ref="SHO6" r:id="rId2516" display="M23.03.394"/>
    <hyperlink ref="SIB6" r:id="rId2517" display="M23.03.394"/>
    <hyperlink ref="SIO6" r:id="rId2518" display="M23.03.394"/>
    <hyperlink ref="SJB6" r:id="rId2519" display="M23.03.394"/>
    <hyperlink ref="SJO6" r:id="rId2520" display="M23.03.394"/>
    <hyperlink ref="SKB6" r:id="rId2521" display="M23.03.394"/>
    <hyperlink ref="SKO6" r:id="rId2522" display="M23.03.394"/>
    <hyperlink ref="SLB6" r:id="rId2523" display="M23.03.394"/>
    <hyperlink ref="SLO6" r:id="rId2524" display="M23.03.394"/>
    <hyperlink ref="SMB6" r:id="rId2525" display="M23.03.394"/>
    <hyperlink ref="SMO6" r:id="rId2526" display="M23.03.394"/>
    <hyperlink ref="SNB6" r:id="rId2527" display="M23.03.394"/>
    <hyperlink ref="SNO6" r:id="rId2528" display="M23.03.394"/>
    <hyperlink ref="SOB6" r:id="rId2529" display="M23.03.394"/>
    <hyperlink ref="SOO6" r:id="rId2530" display="M23.03.394"/>
    <hyperlink ref="SPB6" r:id="rId2531" display="M23.03.394"/>
    <hyperlink ref="SPO6" r:id="rId2532" display="M23.03.394"/>
    <hyperlink ref="SQB6" r:id="rId2533" display="M23.03.394"/>
    <hyperlink ref="SQO6" r:id="rId2534" display="M23.03.394"/>
    <hyperlink ref="SRB6" r:id="rId2535" display="M23.03.394"/>
    <hyperlink ref="SRO6" r:id="rId2536" display="M23.03.394"/>
    <hyperlink ref="SSB6" r:id="rId2537" display="M23.03.394"/>
    <hyperlink ref="SSO6" r:id="rId2538" display="M23.03.394"/>
    <hyperlink ref="STB6" r:id="rId2539" display="M23.03.394"/>
    <hyperlink ref="STO6" r:id="rId2540" display="M23.03.394"/>
    <hyperlink ref="SUB6" r:id="rId2541" display="M23.03.394"/>
    <hyperlink ref="SUO6" r:id="rId2542" display="M23.03.394"/>
    <hyperlink ref="SVB6" r:id="rId2543" display="M23.03.394"/>
    <hyperlink ref="SVO6" r:id="rId2544" display="M23.03.394"/>
    <hyperlink ref="SWB6" r:id="rId2545" display="M23.03.394"/>
    <hyperlink ref="SWO6" r:id="rId2546" display="M23.03.394"/>
    <hyperlink ref="SXB6" r:id="rId2547" display="M23.03.394"/>
    <hyperlink ref="SXO6" r:id="rId2548" display="M23.03.394"/>
    <hyperlink ref="SYB6" r:id="rId2549" display="M23.03.394"/>
    <hyperlink ref="SYO6" r:id="rId2550" display="M23.03.394"/>
    <hyperlink ref="SZB6" r:id="rId2551" display="M23.03.394"/>
    <hyperlink ref="SZO6" r:id="rId2552" display="M23.03.394"/>
    <hyperlink ref="TAB6" r:id="rId2553" display="M23.03.394"/>
    <hyperlink ref="TAO6" r:id="rId2554" display="M23.03.394"/>
    <hyperlink ref="TBB6" r:id="rId2555" display="M23.03.394"/>
    <hyperlink ref="TBO6" r:id="rId2556" display="M23.03.394"/>
    <hyperlink ref="TCB6" r:id="rId2557" display="M23.03.394"/>
    <hyperlink ref="TCO6" r:id="rId2558" display="M23.03.394"/>
    <hyperlink ref="TDB6" r:id="rId2559" display="M23.03.394"/>
    <hyperlink ref="TDO6" r:id="rId2560" display="M23.03.394"/>
    <hyperlink ref="TEB6" r:id="rId2561" display="M23.03.394"/>
    <hyperlink ref="TEO6" r:id="rId2562" display="M23.03.394"/>
    <hyperlink ref="TFB6" r:id="rId2563" display="M23.03.394"/>
    <hyperlink ref="TFO6" r:id="rId2564" display="M23.03.394"/>
    <hyperlink ref="TGB6" r:id="rId2565" display="M23.03.394"/>
    <hyperlink ref="TGO6" r:id="rId2566" display="M23.03.394"/>
    <hyperlink ref="THB6" r:id="rId2567" display="M23.03.394"/>
    <hyperlink ref="THO6" r:id="rId2568" display="M23.03.394"/>
    <hyperlink ref="TIB6" r:id="rId2569" display="M23.03.394"/>
    <hyperlink ref="TIO6" r:id="rId2570" display="M23.03.394"/>
    <hyperlink ref="TJB6" r:id="rId2571" display="M23.03.394"/>
    <hyperlink ref="TJO6" r:id="rId2572" display="M23.03.394"/>
    <hyperlink ref="TKB6" r:id="rId2573" display="M23.03.394"/>
    <hyperlink ref="TKO6" r:id="rId2574" display="M23.03.394"/>
    <hyperlink ref="TLB6" r:id="rId2575" display="M23.03.394"/>
    <hyperlink ref="TLO6" r:id="rId2576" display="M23.03.394"/>
    <hyperlink ref="TMB6" r:id="rId2577" display="M23.03.394"/>
    <hyperlink ref="TMO6" r:id="rId2578" display="M23.03.394"/>
    <hyperlink ref="TNB6" r:id="rId2579" display="M23.03.394"/>
    <hyperlink ref="TNO6" r:id="rId2580" display="M23.03.394"/>
    <hyperlink ref="TOB6" r:id="rId2581" display="M23.03.394"/>
    <hyperlink ref="TOO6" r:id="rId2582" display="M23.03.394"/>
    <hyperlink ref="TPB6" r:id="rId2583" display="M23.03.394"/>
    <hyperlink ref="TPO6" r:id="rId2584" display="M23.03.394"/>
    <hyperlink ref="TQB6" r:id="rId2585" display="M23.03.394"/>
    <hyperlink ref="TQO6" r:id="rId2586" display="M23.03.394"/>
    <hyperlink ref="TRB6" r:id="rId2587" display="M23.03.394"/>
    <hyperlink ref="TRO6" r:id="rId2588" display="M23.03.394"/>
    <hyperlink ref="TSB6" r:id="rId2589" display="M23.03.394"/>
    <hyperlink ref="TSO6" r:id="rId2590" display="M23.03.394"/>
    <hyperlink ref="TTB6" r:id="rId2591" display="M23.03.394"/>
    <hyperlink ref="TTO6" r:id="rId2592" display="M23.03.394"/>
    <hyperlink ref="TUB6" r:id="rId2593" display="M23.03.394"/>
    <hyperlink ref="TUO6" r:id="rId2594" display="M23.03.394"/>
    <hyperlink ref="TVB6" r:id="rId2595" display="M23.03.394"/>
    <hyperlink ref="TVO6" r:id="rId2596" display="M23.03.394"/>
    <hyperlink ref="TWB6" r:id="rId2597" display="M23.03.394"/>
    <hyperlink ref="TWO6" r:id="rId2598" display="M23.03.394"/>
    <hyperlink ref="TXB6" r:id="rId2599" display="M23.03.394"/>
    <hyperlink ref="TXO6" r:id="rId2600" display="M23.03.394"/>
    <hyperlink ref="TYB6" r:id="rId2601" display="M23.03.394"/>
    <hyperlink ref="TYO6" r:id="rId2602" display="M23.03.394"/>
    <hyperlink ref="TZB6" r:id="rId2603" display="M23.03.394"/>
    <hyperlink ref="TZO6" r:id="rId2604" display="M23.03.394"/>
    <hyperlink ref="UAB6" r:id="rId2605" display="M23.03.394"/>
    <hyperlink ref="UAO6" r:id="rId2606" display="M23.03.394"/>
    <hyperlink ref="UBB6" r:id="rId2607" display="M23.03.394"/>
    <hyperlink ref="UBO6" r:id="rId2608" display="M23.03.394"/>
    <hyperlink ref="UCB6" r:id="rId2609" display="M23.03.394"/>
    <hyperlink ref="UCO6" r:id="rId2610" display="M23.03.394"/>
    <hyperlink ref="UDB6" r:id="rId2611" display="M23.03.394"/>
    <hyperlink ref="UDO6" r:id="rId2612" display="M23.03.394"/>
    <hyperlink ref="UEB6" r:id="rId2613" display="M23.03.394"/>
    <hyperlink ref="UEO6" r:id="rId2614" display="M23.03.394"/>
    <hyperlink ref="UFB6" r:id="rId2615" display="M23.03.394"/>
    <hyperlink ref="UFO6" r:id="rId2616" display="M23.03.394"/>
    <hyperlink ref="UGB6" r:id="rId2617" display="M23.03.394"/>
    <hyperlink ref="UGO6" r:id="rId2618" display="M23.03.394"/>
    <hyperlink ref="UHB6" r:id="rId2619" display="M23.03.394"/>
    <hyperlink ref="UHO6" r:id="rId2620" display="M23.03.394"/>
    <hyperlink ref="UIB6" r:id="rId2621" display="M23.03.394"/>
    <hyperlink ref="UIO6" r:id="rId2622" display="M23.03.394"/>
    <hyperlink ref="UJB6" r:id="rId2623" display="M23.03.394"/>
    <hyperlink ref="UJO6" r:id="rId2624" display="M23.03.394"/>
    <hyperlink ref="UKB6" r:id="rId2625" display="M23.03.394"/>
    <hyperlink ref="UKO6" r:id="rId2626" display="M23.03.394"/>
    <hyperlink ref="ULB6" r:id="rId2627" display="M23.03.394"/>
    <hyperlink ref="ULO6" r:id="rId2628" display="M23.03.394"/>
    <hyperlink ref="UMB6" r:id="rId2629" display="M23.03.394"/>
    <hyperlink ref="UMO6" r:id="rId2630" display="M23.03.394"/>
    <hyperlink ref="UNB6" r:id="rId2631" display="M23.03.394"/>
    <hyperlink ref="UNO6" r:id="rId2632" display="M23.03.394"/>
    <hyperlink ref="UOB6" r:id="rId2633" display="M23.03.394"/>
    <hyperlink ref="UOO6" r:id="rId2634" display="M23.03.394"/>
    <hyperlink ref="UPB6" r:id="rId2635" display="M23.03.394"/>
    <hyperlink ref="UPO6" r:id="rId2636" display="M23.03.394"/>
    <hyperlink ref="UQB6" r:id="rId2637" display="M23.03.394"/>
    <hyperlink ref="UQO6" r:id="rId2638" display="M23.03.394"/>
    <hyperlink ref="URB6" r:id="rId2639" display="M23.03.394"/>
    <hyperlink ref="URO6" r:id="rId2640" display="M23.03.394"/>
    <hyperlink ref="USB6" r:id="rId2641" display="M23.03.394"/>
    <hyperlink ref="USO6" r:id="rId2642" display="M23.03.394"/>
    <hyperlink ref="UTB6" r:id="rId2643" display="M23.03.394"/>
    <hyperlink ref="UTO6" r:id="rId2644" display="M23.03.394"/>
    <hyperlink ref="UUB6" r:id="rId2645" display="M23.03.394"/>
    <hyperlink ref="UUO6" r:id="rId2646" display="M23.03.394"/>
    <hyperlink ref="UVB6" r:id="rId2647" display="M23.03.394"/>
    <hyperlink ref="UVO6" r:id="rId2648" display="M23.03.394"/>
    <hyperlink ref="UWB6" r:id="rId2649" display="M23.03.394"/>
    <hyperlink ref="UWO6" r:id="rId2650" display="M23.03.394"/>
    <hyperlink ref="UXB6" r:id="rId2651" display="M23.03.394"/>
    <hyperlink ref="UXO6" r:id="rId2652" display="M23.03.394"/>
    <hyperlink ref="UYB6" r:id="rId2653" display="M23.03.394"/>
    <hyperlink ref="UYO6" r:id="rId2654" display="M23.03.394"/>
    <hyperlink ref="UZB6" r:id="rId2655" display="M23.03.394"/>
    <hyperlink ref="UZO6" r:id="rId2656" display="M23.03.394"/>
    <hyperlink ref="VAB6" r:id="rId2657" display="M23.03.394"/>
    <hyperlink ref="VAO6" r:id="rId2658" display="M23.03.394"/>
    <hyperlink ref="VBB6" r:id="rId2659" display="M23.03.394"/>
    <hyperlink ref="VBO6" r:id="rId2660" display="M23.03.394"/>
    <hyperlink ref="VCB6" r:id="rId2661" display="M23.03.394"/>
    <hyperlink ref="VCO6" r:id="rId2662" display="M23.03.394"/>
    <hyperlink ref="VDB6" r:id="rId2663" display="M23.03.394"/>
    <hyperlink ref="VDO6" r:id="rId2664" display="M23.03.394"/>
    <hyperlink ref="VEB6" r:id="rId2665" display="M23.03.394"/>
    <hyperlink ref="VEO6" r:id="rId2666" display="M23.03.394"/>
    <hyperlink ref="VFB6" r:id="rId2667" display="M23.03.394"/>
    <hyperlink ref="VFO6" r:id="rId2668" display="M23.03.394"/>
    <hyperlink ref="VGB6" r:id="rId2669" display="M23.03.394"/>
    <hyperlink ref="VGO6" r:id="rId2670" display="M23.03.394"/>
    <hyperlink ref="VHB6" r:id="rId2671" display="M23.03.394"/>
    <hyperlink ref="VHO6" r:id="rId2672" display="M23.03.394"/>
    <hyperlink ref="VIB6" r:id="rId2673" display="M23.03.394"/>
    <hyperlink ref="VIO6" r:id="rId2674" display="M23.03.394"/>
    <hyperlink ref="VJB6" r:id="rId2675" display="M23.03.394"/>
    <hyperlink ref="VJO6" r:id="rId2676" display="M23.03.394"/>
    <hyperlink ref="VKB6" r:id="rId2677" display="M23.03.394"/>
    <hyperlink ref="VKO6" r:id="rId2678" display="M23.03.394"/>
    <hyperlink ref="VLB6" r:id="rId2679" display="M23.03.394"/>
    <hyperlink ref="VLO6" r:id="rId2680" display="M23.03.394"/>
    <hyperlink ref="VMB6" r:id="rId2681" display="M23.03.394"/>
    <hyperlink ref="VMO6" r:id="rId2682" display="M23.03.394"/>
    <hyperlink ref="VNB6" r:id="rId2683" display="M23.03.394"/>
    <hyperlink ref="VNO6" r:id="rId2684" display="M23.03.394"/>
    <hyperlink ref="VOB6" r:id="rId2685" display="M23.03.394"/>
    <hyperlink ref="VOO6" r:id="rId2686" display="M23.03.394"/>
    <hyperlink ref="VPB6" r:id="rId2687" display="M23.03.394"/>
    <hyperlink ref="VPO6" r:id="rId2688" display="M23.03.394"/>
    <hyperlink ref="VQB6" r:id="rId2689" display="M23.03.394"/>
    <hyperlink ref="VQO6" r:id="rId2690" display="M23.03.394"/>
    <hyperlink ref="VRB6" r:id="rId2691" display="M23.03.394"/>
    <hyperlink ref="VRO6" r:id="rId2692" display="M23.03.394"/>
    <hyperlink ref="VSB6" r:id="rId2693" display="M23.03.394"/>
    <hyperlink ref="VSO6" r:id="rId2694" display="M23.03.394"/>
    <hyperlink ref="VTB6" r:id="rId2695" display="M23.03.394"/>
    <hyperlink ref="VTO6" r:id="rId2696" display="M23.03.394"/>
    <hyperlink ref="VUB6" r:id="rId2697" display="M23.03.394"/>
    <hyperlink ref="VUO6" r:id="rId2698" display="M23.03.394"/>
    <hyperlink ref="VVB6" r:id="rId2699" display="M23.03.394"/>
    <hyperlink ref="VVO6" r:id="rId2700" display="M23.03.394"/>
    <hyperlink ref="VWB6" r:id="rId2701" display="M23.03.394"/>
    <hyperlink ref="VWO6" r:id="rId2702" display="M23.03.394"/>
    <hyperlink ref="VXB6" r:id="rId2703" display="M23.03.394"/>
    <hyperlink ref="VXO6" r:id="rId2704" display="M23.03.394"/>
    <hyperlink ref="VYB6" r:id="rId2705" display="M23.03.394"/>
    <hyperlink ref="VYO6" r:id="rId2706" display="M23.03.394"/>
    <hyperlink ref="VZB6" r:id="rId2707" display="M23.03.394"/>
    <hyperlink ref="VZO6" r:id="rId2708" display="M23.03.394"/>
    <hyperlink ref="WAB6" r:id="rId2709" display="M23.03.394"/>
    <hyperlink ref="WAO6" r:id="rId2710" display="M23.03.394"/>
    <hyperlink ref="WBB6" r:id="rId2711" display="M23.03.394"/>
    <hyperlink ref="WBO6" r:id="rId2712" display="M23.03.394"/>
    <hyperlink ref="WCB6" r:id="rId2713" display="M23.03.394"/>
    <hyperlink ref="WCO6" r:id="rId2714" display="M23.03.394"/>
    <hyperlink ref="WDB6" r:id="rId2715" display="M23.03.394"/>
    <hyperlink ref="WDO6" r:id="rId2716" display="M23.03.394"/>
    <hyperlink ref="WEB6" r:id="rId2717" display="M23.03.394"/>
    <hyperlink ref="WEO6" r:id="rId2718" display="M23.03.394"/>
    <hyperlink ref="WFB6" r:id="rId2719" display="M23.03.394"/>
    <hyperlink ref="WFO6" r:id="rId2720" display="M23.03.394"/>
    <hyperlink ref="WGB6" r:id="rId2721" display="M23.03.394"/>
    <hyperlink ref="WGO6" r:id="rId2722" display="M23.03.394"/>
    <hyperlink ref="WHB6" r:id="rId2723" display="M23.03.394"/>
    <hyperlink ref="WHO6" r:id="rId2724" display="M23.03.394"/>
    <hyperlink ref="WIB6" r:id="rId2725" display="M23.03.394"/>
    <hyperlink ref="WIO6" r:id="rId2726" display="M23.03.394"/>
    <hyperlink ref="WJB6" r:id="rId2727" display="M23.03.394"/>
    <hyperlink ref="WJO6" r:id="rId2728" display="M23.03.394"/>
    <hyperlink ref="WKB6" r:id="rId2729" display="M23.03.394"/>
    <hyperlink ref="WKO6" r:id="rId2730" display="M23.03.394"/>
    <hyperlink ref="WLB6" r:id="rId2731" display="M23.03.394"/>
    <hyperlink ref="WLO6" r:id="rId2732" display="M23.03.394"/>
    <hyperlink ref="WMB6" r:id="rId2733" display="M23.03.394"/>
    <hyperlink ref="WMO6" r:id="rId2734" display="M23.03.394"/>
    <hyperlink ref="WNB6" r:id="rId2735" display="M23.03.394"/>
    <hyperlink ref="WNO6" r:id="rId2736" display="M23.03.394"/>
    <hyperlink ref="WOB6" r:id="rId2737" display="M23.03.394"/>
    <hyperlink ref="WOO6" r:id="rId2738" display="M23.03.394"/>
    <hyperlink ref="WPB6" r:id="rId2739" display="M23.03.394"/>
    <hyperlink ref="WPO6" r:id="rId2740" display="M23.03.394"/>
    <hyperlink ref="WQB6" r:id="rId2741" display="M23.03.394"/>
    <hyperlink ref="WQO6" r:id="rId2742" display="M23.03.394"/>
    <hyperlink ref="WRB6" r:id="rId2743" display="M23.03.394"/>
    <hyperlink ref="WRO6" r:id="rId2744" display="M23.03.394"/>
    <hyperlink ref="WSB6" r:id="rId2745" display="M23.03.394"/>
    <hyperlink ref="WSO6" r:id="rId2746" display="M23.03.394"/>
    <hyperlink ref="WTB6" r:id="rId2747" display="M23.03.394"/>
    <hyperlink ref="WTO6" r:id="rId2748" display="M23.03.394"/>
    <hyperlink ref="WUB6" r:id="rId2749" display="M23.03.394"/>
    <hyperlink ref="WUO6" r:id="rId2750" display="M23.03.394"/>
    <hyperlink ref="WVB6" r:id="rId2751" display="M23.03.394"/>
    <hyperlink ref="WVO6" r:id="rId2752" display="M23.03.394"/>
    <hyperlink ref="WWB6" r:id="rId2753" display="M23.03.394"/>
    <hyperlink ref="WWO6" r:id="rId2754" display="M23.03.394"/>
    <hyperlink ref="WXB6" r:id="rId2755" display="M23.03.394"/>
    <hyperlink ref="WXO6" r:id="rId2756" display="M23.03.394"/>
    <hyperlink ref="WYB6" r:id="rId2757" display="M23.03.394"/>
    <hyperlink ref="WYO6" r:id="rId2758" display="M23.03.394"/>
    <hyperlink ref="WZB6" r:id="rId2759" display="M23.03.394"/>
    <hyperlink ref="WZO6" r:id="rId2760" display="M23.03.394"/>
    <hyperlink ref="XAB6" r:id="rId2761" display="M23.03.394"/>
    <hyperlink ref="XAO6" r:id="rId2762" display="M23.03.394"/>
    <hyperlink ref="XBB6" r:id="rId2763" display="M23.03.394"/>
    <hyperlink ref="XBO6" r:id="rId2764" display="M23.03.394"/>
    <hyperlink ref="XCB6" r:id="rId2765" display="M23.03.394"/>
    <hyperlink ref="XCO6" r:id="rId2766" display="M23.03.394"/>
    <hyperlink ref="XDB6" r:id="rId2767" display="M23.03.394"/>
    <hyperlink ref="XDO6" r:id="rId2768" display="M23.03.394"/>
    <hyperlink ref="XEB6" r:id="rId2769" display="M23.03.394"/>
    <hyperlink ref="XEO6" r:id="rId2770" display="M23.03.394"/>
    <hyperlink ref="XFB6" r:id="rId2771" display="M23.03.394"/>
    <hyperlink ref="B22" r:id="rId2772"/>
  </hyperlinks>
  <pageMargins left="0.7" right="0.7" top="0.75" bottom="0.75" header="0.3" footer="0.3"/>
  <pageSetup paperSize="9" scale="43" fitToHeight="0" orientation="landscape" horizontalDpi="300" verticalDpi="300" r:id="rId2773"/>
  <drawing r:id="rId2774"/>
  <tableParts count="1">
    <tablePart r:id="rId2775"/>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D18:J18"/>
  <sheetViews>
    <sheetView workbookViewId="0">
      <selection activeCell="C18" sqref="C18:M18"/>
    </sheetView>
  </sheetViews>
  <sheetFormatPr baseColWidth="10" defaultRowHeight="14.25"/>
  <sheetData>
    <row r="18" spans="4:10">
      <c r="D18" s="21"/>
      <c r="E18" s="22"/>
      <c r="F18" s="22"/>
      <c r="H18" s="22"/>
      <c r="J18" s="22"/>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P369"/>
  <sheetViews>
    <sheetView zoomScale="86" zoomScaleNormal="86" workbookViewId="0">
      <selection activeCell="H22" sqref="H22"/>
    </sheetView>
  </sheetViews>
  <sheetFormatPr baseColWidth="10" defaultColWidth="9.625" defaultRowHeight="15"/>
  <cols>
    <col min="1" max="1" width="4.625" style="224" customWidth="1"/>
    <col min="2" max="2" width="15.125" style="231" customWidth="1"/>
    <col min="3" max="3" width="14.5" style="231" customWidth="1"/>
    <col min="4" max="4" width="57.875" style="231" customWidth="1"/>
    <col min="5" max="5" width="14.125" style="232" customWidth="1"/>
    <col min="6" max="6" width="31.125" style="231" customWidth="1"/>
    <col min="7" max="7" width="9.625" style="225" customWidth="1"/>
    <col min="8" max="120" width="9.625" style="225"/>
    <col min="121" max="16384" width="9.625" style="231"/>
  </cols>
  <sheetData>
    <row r="1" spans="1:6" s="225" customFormat="1" ht="6" customHeight="1">
      <c r="A1" s="224"/>
      <c r="E1" s="226"/>
    </row>
    <row r="2" spans="1:6" s="225" customFormat="1" ht="42" customHeight="1">
      <c r="A2" s="257" t="s">
        <v>20</v>
      </c>
      <c r="B2" s="258"/>
      <c r="C2" s="258"/>
      <c r="D2" s="258"/>
      <c r="E2" s="258"/>
      <c r="F2" s="258"/>
    </row>
    <row r="3" spans="1:6" s="225" customFormat="1" ht="18.75" customHeight="1">
      <c r="A3" s="259" t="s">
        <v>13</v>
      </c>
      <c r="B3" s="260"/>
      <c r="C3" s="260"/>
      <c r="D3" s="260"/>
      <c r="E3" s="260"/>
      <c r="F3" s="260"/>
    </row>
    <row r="4" spans="1:6" s="225" customFormat="1" ht="14.25" customHeight="1">
      <c r="A4" s="227"/>
      <c r="B4" s="228" t="s">
        <v>14</v>
      </c>
      <c r="C4" s="2" t="s">
        <v>1204</v>
      </c>
      <c r="D4" s="229"/>
      <c r="E4" s="230"/>
      <c r="F4" s="229"/>
    </row>
    <row r="5" spans="1:6" s="225" customFormat="1" ht="37.5" customHeight="1">
      <c r="A5" s="69" t="s">
        <v>2</v>
      </c>
      <c r="B5" s="65" t="s">
        <v>4</v>
      </c>
      <c r="C5" s="65" t="s">
        <v>5</v>
      </c>
      <c r="D5" s="65" t="s">
        <v>6</v>
      </c>
      <c r="E5" s="65" t="s">
        <v>7</v>
      </c>
      <c r="F5" s="66" t="s">
        <v>8</v>
      </c>
    </row>
    <row r="6" spans="1:6" s="225" customFormat="1" ht="236.25" customHeight="1">
      <c r="A6" s="70">
        <v>2</v>
      </c>
      <c r="B6" s="97" t="s">
        <v>1345</v>
      </c>
      <c r="C6" s="187" t="s">
        <v>348</v>
      </c>
      <c r="D6" s="188" t="s">
        <v>1346</v>
      </c>
      <c r="E6" s="96" t="s">
        <v>347</v>
      </c>
      <c r="F6" s="71" t="s">
        <v>382</v>
      </c>
    </row>
    <row r="7" spans="1:6" s="225" customFormat="1" ht="191.25">
      <c r="A7" s="70">
        <v>1</v>
      </c>
      <c r="B7" s="97" t="s">
        <v>1209</v>
      </c>
      <c r="C7" s="187" t="s">
        <v>349</v>
      </c>
      <c r="D7" s="188" t="s">
        <v>1347</v>
      </c>
      <c r="E7" s="96" t="s">
        <v>347</v>
      </c>
      <c r="F7" s="71" t="s">
        <v>537</v>
      </c>
    </row>
    <row r="8" spans="1:6" s="225" customFormat="1">
      <c r="A8" s="224"/>
      <c r="E8" s="226"/>
    </row>
    <row r="9" spans="1:6" s="225" customFormat="1">
      <c r="A9" s="224"/>
      <c r="E9" s="226"/>
    </row>
    <row r="10" spans="1:6" s="225" customFormat="1">
      <c r="A10" s="224"/>
      <c r="E10" s="226"/>
    </row>
    <row r="11" spans="1:6" s="225" customFormat="1">
      <c r="A11" s="224"/>
      <c r="E11" s="226"/>
    </row>
    <row r="12" spans="1:6" s="225" customFormat="1">
      <c r="A12" s="224"/>
      <c r="E12" s="226"/>
    </row>
    <row r="13" spans="1:6" s="225" customFormat="1">
      <c r="A13" s="224"/>
      <c r="E13" s="226"/>
    </row>
    <row r="14" spans="1:6" s="225" customFormat="1">
      <c r="A14" s="224"/>
      <c r="E14" s="226"/>
    </row>
    <row r="15" spans="1:6" s="225" customFormat="1">
      <c r="A15" s="224"/>
      <c r="E15" s="226"/>
    </row>
    <row r="16" spans="1:6" s="225" customFormat="1">
      <c r="A16" s="224"/>
      <c r="E16" s="226"/>
    </row>
    <row r="17" spans="1:5" s="225" customFormat="1">
      <c r="A17" s="224"/>
      <c r="E17" s="226"/>
    </row>
    <row r="18" spans="1:5" s="225" customFormat="1">
      <c r="A18" s="224"/>
      <c r="E18" s="226"/>
    </row>
    <row r="19" spans="1:5" s="225" customFormat="1">
      <c r="A19" s="224"/>
      <c r="E19" s="226"/>
    </row>
    <row r="20" spans="1:5" s="225" customFormat="1">
      <c r="A20" s="224"/>
      <c r="E20" s="226"/>
    </row>
    <row r="21" spans="1:5" s="225" customFormat="1">
      <c r="A21" s="224"/>
      <c r="E21" s="226"/>
    </row>
    <row r="22" spans="1:5" s="225" customFormat="1">
      <c r="A22" s="224"/>
      <c r="E22" s="226"/>
    </row>
    <row r="23" spans="1:5" s="225" customFormat="1">
      <c r="A23" s="224"/>
      <c r="E23" s="226"/>
    </row>
    <row r="24" spans="1:5" s="225" customFormat="1">
      <c r="A24" s="224"/>
      <c r="E24" s="226"/>
    </row>
    <row r="25" spans="1:5" s="225" customFormat="1">
      <c r="A25" s="224"/>
      <c r="E25" s="226"/>
    </row>
    <row r="26" spans="1:5" s="225" customFormat="1">
      <c r="A26" s="224"/>
      <c r="E26" s="226"/>
    </row>
    <row r="27" spans="1:5" s="225" customFormat="1">
      <c r="A27" s="224"/>
      <c r="E27" s="226"/>
    </row>
    <row r="28" spans="1:5" s="225" customFormat="1">
      <c r="A28" s="224"/>
      <c r="E28" s="226"/>
    </row>
    <row r="29" spans="1:5" s="225" customFormat="1">
      <c r="A29" s="224"/>
      <c r="E29" s="226"/>
    </row>
    <row r="30" spans="1:5" s="225" customFormat="1">
      <c r="A30" s="224"/>
      <c r="E30" s="226"/>
    </row>
    <row r="31" spans="1:5" s="225" customFormat="1">
      <c r="A31" s="224"/>
      <c r="E31" s="226"/>
    </row>
    <row r="32" spans="1:5" s="225" customFormat="1">
      <c r="A32" s="224"/>
      <c r="E32" s="226"/>
    </row>
    <row r="33" spans="1:5" s="225" customFormat="1">
      <c r="A33" s="224"/>
      <c r="E33" s="226"/>
    </row>
    <row r="34" spans="1:5" s="225" customFormat="1">
      <c r="A34" s="224"/>
      <c r="E34" s="226"/>
    </row>
    <row r="35" spans="1:5" s="225" customFormat="1">
      <c r="A35" s="224"/>
      <c r="E35" s="226"/>
    </row>
    <row r="36" spans="1:5" s="225" customFormat="1">
      <c r="A36" s="224"/>
      <c r="E36" s="226"/>
    </row>
    <row r="37" spans="1:5" s="225" customFormat="1">
      <c r="A37" s="224"/>
      <c r="E37" s="226"/>
    </row>
    <row r="38" spans="1:5" s="225" customFormat="1">
      <c r="A38" s="224"/>
      <c r="E38" s="226"/>
    </row>
    <row r="39" spans="1:5" s="225" customFormat="1">
      <c r="A39" s="224"/>
      <c r="E39" s="226"/>
    </row>
    <row r="40" spans="1:5" s="225" customFormat="1">
      <c r="A40" s="224"/>
      <c r="E40" s="226"/>
    </row>
    <row r="41" spans="1:5" s="225" customFormat="1">
      <c r="A41" s="224"/>
      <c r="E41" s="226"/>
    </row>
    <row r="42" spans="1:5" s="225" customFormat="1">
      <c r="A42" s="224"/>
      <c r="E42" s="226"/>
    </row>
    <row r="43" spans="1:5" s="225" customFormat="1">
      <c r="A43" s="224"/>
      <c r="E43" s="226"/>
    </row>
    <row r="44" spans="1:5" s="225" customFormat="1">
      <c r="A44" s="224"/>
      <c r="E44" s="226"/>
    </row>
    <row r="45" spans="1:5" s="225" customFormat="1">
      <c r="A45" s="224"/>
      <c r="E45" s="226"/>
    </row>
    <row r="46" spans="1:5" s="225" customFormat="1">
      <c r="A46" s="224"/>
      <c r="E46" s="226"/>
    </row>
    <row r="47" spans="1:5" s="225" customFormat="1">
      <c r="A47" s="224"/>
      <c r="E47" s="226"/>
    </row>
    <row r="48" spans="1:5" s="225" customFormat="1">
      <c r="A48" s="224"/>
      <c r="E48" s="226"/>
    </row>
    <row r="49" spans="1:5" s="225" customFormat="1">
      <c r="A49" s="224"/>
      <c r="E49" s="226"/>
    </row>
    <row r="50" spans="1:5" s="225" customFormat="1">
      <c r="A50" s="224"/>
      <c r="E50" s="226"/>
    </row>
    <row r="51" spans="1:5" s="225" customFormat="1">
      <c r="A51" s="224"/>
      <c r="E51" s="226"/>
    </row>
    <row r="52" spans="1:5" s="225" customFormat="1">
      <c r="A52" s="224"/>
      <c r="E52" s="226"/>
    </row>
    <row r="53" spans="1:5" s="225" customFormat="1">
      <c r="A53" s="224"/>
      <c r="E53" s="226"/>
    </row>
    <row r="54" spans="1:5" s="225" customFormat="1">
      <c r="A54" s="224"/>
      <c r="E54" s="226"/>
    </row>
    <row r="55" spans="1:5" s="225" customFormat="1">
      <c r="A55" s="224"/>
      <c r="E55" s="226"/>
    </row>
    <row r="56" spans="1:5" s="225" customFormat="1">
      <c r="A56" s="224"/>
      <c r="E56" s="226"/>
    </row>
    <row r="57" spans="1:5" s="225" customFormat="1">
      <c r="A57" s="224"/>
      <c r="E57" s="226"/>
    </row>
    <row r="58" spans="1:5" s="225" customFormat="1">
      <c r="A58" s="224"/>
      <c r="E58" s="226"/>
    </row>
    <row r="59" spans="1:5" s="225" customFormat="1">
      <c r="A59" s="224"/>
      <c r="E59" s="226"/>
    </row>
    <row r="60" spans="1:5" s="225" customFormat="1">
      <c r="A60" s="224"/>
      <c r="E60" s="226"/>
    </row>
    <row r="61" spans="1:5" s="225" customFormat="1">
      <c r="A61" s="224"/>
      <c r="E61" s="226"/>
    </row>
    <row r="62" spans="1:5" s="225" customFormat="1">
      <c r="A62" s="224"/>
      <c r="E62" s="226"/>
    </row>
    <row r="63" spans="1:5" s="225" customFormat="1">
      <c r="A63" s="224"/>
      <c r="E63" s="226"/>
    </row>
    <row r="64" spans="1:5" s="225" customFormat="1">
      <c r="A64" s="224"/>
      <c r="E64" s="226"/>
    </row>
    <row r="65" spans="1:5" s="225" customFormat="1">
      <c r="A65" s="224"/>
      <c r="E65" s="226"/>
    </row>
    <row r="66" spans="1:5" s="225" customFormat="1">
      <c r="A66" s="224"/>
      <c r="E66" s="226"/>
    </row>
    <row r="67" spans="1:5" s="225" customFormat="1">
      <c r="A67" s="224"/>
      <c r="E67" s="226"/>
    </row>
    <row r="68" spans="1:5" s="225" customFormat="1">
      <c r="A68" s="224"/>
      <c r="E68" s="226"/>
    </row>
    <row r="69" spans="1:5" s="225" customFormat="1">
      <c r="A69" s="224"/>
      <c r="E69" s="226"/>
    </row>
    <row r="70" spans="1:5" s="225" customFormat="1">
      <c r="A70" s="224"/>
      <c r="E70" s="226"/>
    </row>
    <row r="71" spans="1:5" s="225" customFormat="1">
      <c r="A71" s="224"/>
      <c r="E71" s="226"/>
    </row>
    <row r="72" spans="1:5" s="225" customFormat="1">
      <c r="A72" s="224"/>
      <c r="E72" s="226"/>
    </row>
    <row r="73" spans="1:5" s="225" customFormat="1">
      <c r="A73" s="224"/>
      <c r="E73" s="226"/>
    </row>
    <row r="74" spans="1:5" s="225" customFormat="1">
      <c r="A74" s="224"/>
      <c r="E74" s="226"/>
    </row>
    <row r="75" spans="1:5" s="225" customFormat="1">
      <c r="A75" s="224"/>
      <c r="E75" s="226"/>
    </row>
    <row r="76" spans="1:5" s="225" customFormat="1">
      <c r="A76" s="224"/>
      <c r="E76" s="226"/>
    </row>
    <row r="77" spans="1:5" s="225" customFormat="1">
      <c r="A77" s="224"/>
      <c r="E77" s="226"/>
    </row>
    <row r="78" spans="1:5" s="225" customFormat="1">
      <c r="A78" s="224"/>
      <c r="E78" s="226"/>
    </row>
    <row r="79" spans="1:5" s="225" customFormat="1">
      <c r="A79" s="224"/>
      <c r="E79" s="226"/>
    </row>
    <row r="80" spans="1:5" s="225" customFormat="1">
      <c r="A80" s="224"/>
      <c r="E80" s="226"/>
    </row>
    <row r="81" spans="1:5" s="225" customFormat="1">
      <c r="A81" s="224"/>
      <c r="E81" s="226"/>
    </row>
    <row r="82" spans="1:5" s="225" customFormat="1">
      <c r="A82" s="224"/>
      <c r="E82" s="226"/>
    </row>
    <row r="83" spans="1:5" s="225" customFormat="1">
      <c r="A83" s="224"/>
      <c r="E83" s="226"/>
    </row>
    <row r="84" spans="1:5" s="225" customFormat="1">
      <c r="A84" s="224"/>
      <c r="E84" s="226"/>
    </row>
    <row r="85" spans="1:5" s="225" customFormat="1">
      <c r="A85" s="224"/>
      <c r="E85" s="226"/>
    </row>
    <row r="86" spans="1:5" s="225" customFormat="1">
      <c r="A86" s="224"/>
      <c r="E86" s="226"/>
    </row>
    <row r="87" spans="1:5" s="225" customFormat="1">
      <c r="A87" s="224"/>
      <c r="E87" s="226"/>
    </row>
    <row r="88" spans="1:5" s="225" customFormat="1">
      <c r="A88" s="224"/>
      <c r="E88" s="226"/>
    </row>
    <row r="89" spans="1:5" s="225" customFormat="1">
      <c r="A89" s="224"/>
      <c r="E89" s="226"/>
    </row>
    <row r="90" spans="1:5" s="225" customFormat="1">
      <c r="A90" s="224"/>
      <c r="E90" s="226"/>
    </row>
    <row r="91" spans="1:5" s="225" customFormat="1">
      <c r="A91" s="224"/>
      <c r="E91" s="226"/>
    </row>
    <row r="92" spans="1:5" s="225" customFormat="1">
      <c r="A92" s="224"/>
      <c r="E92" s="226"/>
    </row>
    <row r="93" spans="1:5" s="225" customFormat="1">
      <c r="A93" s="224"/>
      <c r="E93" s="226"/>
    </row>
    <row r="94" spans="1:5" s="225" customFormat="1">
      <c r="A94" s="224"/>
      <c r="E94" s="226"/>
    </row>
    <row r="95" spans="1:5" s="225" customFormat="1">
      <c r="A95" s="224"/>
      <c r="E95" s="226"/>
    </row>
    <row r="96" spans="1:5" s="225" customFormat="1">
      <c r="A96" s="224"/>
      <c r="E96" s="226"/>
    </row>
    <row r="97" spans="1:5" s="225" customFormat="1">
      <c r="A97" s="224"/>
      <c r="E97" s="226"/>
    </row>
    <row r="98" spans="1:5" s="225" customFormat="1">
      <c r="A98" s="224"/>
      <c r="E98" s="226"/>
    </row>
    <row r="99" spans="1:5" s="225" customFormat="1">
      <c r="A99" s="224"/>
      <c r="E99" s="226"/>
    </row>
    <row r="100" spans="1:5" s="225" customFormat="1">
      <c r="A100" s="224"/>
      <c r="E100" s="226"/>
    </row>
    <row r="101" spans="1:5" s="225" customFormat="1">
      <c r="A101" s="224"/>
      <c r="E101" s="226"/>
    </row>
    <row r="102" spans="1:5" s="225" customFormat="1">
      <c r="A102" s="224"/>
      <c r="E102" s="226"/>
    </row>
    <row r="103" spans="1:5" s="225" customFormat="1">
      <c r="A103" s="224"/>
      <c r="E103" s="226"/>
    </row>
    <row r="104" spans="1:5" s="225" customFormat="1">
      <c r="A104" s="224"/>
      <c r="E104" s="226"/>
    </row>
    <row r="105" spans="1:5" s="225" customFormat="1">
      <c r="A105" s="224"/>
      <c r="E105" s="226"/>
    </row>
    <row r="106" spans="1:5" s="225" customFormat="1">
      <c r="A106" s="224"/>
      <c r="E106" s="226"/>
    </row>
    <row r="107" spans="1:5" s="225" customFormat="1">
      <c r="A107" s="224"/>
      <c r="E107" s="226"/>
    </row>
    <row r="108" spans="1:5" s="225" customFormat="1">
      <c r="A108" s="224"/>
      <c r="E108" s="226"/>
    </row>
    <row r="109" spans="1:5" s="225" customFormat="1">
      <c r="A109" s="224"/>
      <c r="E109" s="226"/>
    </row>
    <row r="110" spans="1:5" s="225" customFormat="1">
      <c r="A110" s="224"/>
      <c r="E110" s="226"/>
    </row>
    <row r="111" spans="1:5" s="225" customFormat="1">
      <c r="A111" s="224"/>
      <c r="E111" s="226"/>
    </row>
    <row r="112" spans="1:5" s="225" customFormat="1">
      <c r="A112" s="224"/>
      <c r="E112" s="226"/>
    </row>
    <row r="113" spans="1:5" s="225" customFormat="1">
      <c r="A113" s="224"/>
      <c r="E113" s="226"/>
    </row>
    <row r="114" spans="1:5" s="225" customFormat="1">
      <c r="A114" s="224"/>
      <c r="E114" s="226"/>
    </row>
    <row r="115" spans="1:5" s="225" customFormat="1">
      <c r="A115" s="224"/>
      <c r="E115" s="226"/>
    </row>
    <row r="116" spans="1:5" s="225" customFormat="1">
      <c r="A116" s="224"/>
      <c r="E116" s="226"/>
    </row>
    <row r="117" spans="1:5" s="225" customFormat="1">
      <c r="A117" s="224"/>
      <c r="E117" s="226"/>
    </row>
    <row r="118" spans="1:5" s="225" customFormat="1">
      <c r="A118" s="224"/>
      <c r="E118" s="226"/>
    </row>
    <row r="119" spans="1:5" s="225" customFormat="1">
      <c r="A119" s="224"/>
      <c r="E119" s="226"/>
    </row>
    <row r="120" spans="1:5" s="225" customFormat="1">
      <c r="A120" s="224"/>
      <c r="E120" s="226"/>
    </row>
    <row r="121" spans="1:5" s="225" customFormat="1">
      <c r="A121" s="224"/>
      <c r="E121" s="226"/>
    </row>
    <row r="122" spans="1:5" s="225" customFormat="1">
      <c r="A122" s="224"/>
      <c r="E122" s="226"/>
    </row>
    <row r="123" spans="1:5" s="225" customFormat="1">
      <c r="A123" s="224"/>
      <c r="E123" s="226"/>
    </row>
    <row r="124" spans="1:5" s="225" customFormat="1">
      <c r="A124" s="224"/>
      <c r="E124" s="226"/>
    </row>
    <row r="125" spans="1:5" s="225" customFormat="1">
      <c r="A125" s="224"/>
      <c r="E125" s="226"/>
    </row>
    <row r="126" spans="1:5" s="225" customFormat="1">
      <c r="A126" s="224"/>
      <c r="E126" s="226"/>
    </row>
    <row r="127" spans="1:5" s="225" customFormat="1">
      <c r="A127" s="224"/>
      <c r="E127" s="226"/>
    </row>
    <row r="128" spans="1:5" s="225" customFormat="1">
      <c r="A128" s="224"/>
      <c r="E128" s="226"/>
    </row>
    <row r="129" spans="1:5" s="225" customFormat="1">
      <c r="A129" s="224"/>
      <c r="E129" s="226"/>
    </row>
    <row r="130" spans="1:5" s="225" customFormat="1">
      <c r="A130" s="224"/>
      <c r="E130" s="226"/>
    </row>
    <row r="131" spans="1:5" s="225" customFormat="1">
      <c r="A131" s="224"/>
      <c r="E131" s="226"/>
    </row>
    <row r="132" spans="1:5" s="225" customFormat="1">
      <c r="A132" s="224"/>
      <c r="E132" s="226"/>
    </row>
    <row r="133" spans="1:5" s="225" customFormat="1">
      <c r="A133" s="224"/>
      <c r="E133" s="226"/>
    </row>
    <row r="134" spans="1:5" s="225" customFormat="1">
      <c r="A134" s="224"/>
      <c r="E134" s="226"/>
    </row>
    <row r="135" spans="1:5" s="225" customFormat="1">
      <c r="A135" s="224"/>
      <c r="E135" s="226"/>
    </row>
    <row r="136" spans="1:5" s="225" customFormat="1">
      <c r="A136" s="224"/>
      <c r="E136" s="226"/>
    </row>
    <row r="137" spans="1:5" s="225" customFormat="1">
      <c r="A137" s="224"/>
      <c r="E137" s="226"/>
    </row>
    <row r="138" spans="1:5" s="225" customFormat="1">
      <c r="A138" s="224"/>
      <c r="E138" s="226"/>
    </row>
    <row r="139" spans="1:5" s="225" customFormat="1">
      <c r="A139" s="224"/>
      <c r="E139" s="226"/>
    </row>
    <row r="140" spans="1:5" s="225" customFormat="1">
      <c r="A140" s="224"/>
      <c r="E140" s="226"/>
    </row>
    <row r="141" spans="1:5" s="225" customFormat="1">
      <c r="A141" s="224"/>
      <c r="E141" s="226"/>
    </row>
    <row r="142" spans="1:5" s="225" customFormat="1">
      <c r="A142" s="224"/>
      <c r="E142" s="226"/>
    </row>
    <row r="143" spans="1:5" s="225" customFormat="1">
      <c r="A143" s="224"/>
      <c r="E143" s="226"/>
    </row>
    <row r="144" spans="1:5" s="225" customFormat="1">
      <c r="A144" s="224"/>
      <c r="E144" s="226"/>
    </row>
    <row r="145" spans="1:5" s="225" customFormat="1">
      <c r="A145" s="224"/>
      <c r="E145" s="226"/>
    </row>
    <row r="146" spans="1:5" s="225" customFormat="1">
      <c r="A146" s="224"/>
      <c r="E146" s="226"/>
    </row>
    <row r="147" spans="1:5" s="225" customFormat="1">
      <c r="A147" s="224"/>
      <c r="E147" s="226"/>
    </row>
    <row r="148" spans="1:5" s="225" customFormat="1">
      <c r="A148" s="224"/>
      <c r="E148" s="226"/>
    </row>
    <row r="149" spans="1:5" s="225" customFormat="1">
      <c r="A149" s="224"/>
      <c r="E149" s="226"/>
    </row>
    <row r="150" spans="1:5" s="225" customFormat="1">
      <c r="A150" s="224"/>
      <c r="E150" s="226"/>
    </row>
    <row r="151" spans="1:5" s="225" customFormat="1">
      <c r="A151" s="224"/>
      <c r="E151" s="226"/>
    </row>
    <row r="152" spans="1:5" s="225" customFormat="1">
      <c r="A152" s="224"/>
      <c r="E152" s="226"/>
    </row>
    <row r="153" spans="1:5" s="225" customFormat="1">
      <c r="A153" s="224"/>
      <c r="E153" s="226"/>
    </row>
    <row r="154" spans="1:5" s="225" customFormat="1">
      <c r="A154" s="224"/>
      <c r="E154" s="226"/>
    </row>
    <row r="155" spans="1:5" s="225" customFormat="1">
      <c r="A155" s="224"/>
      <c r="E155" s="226"/>
    </row>
    <row r="156" spans="1:5" s="225" customFormat="1">
      <c r="A156" s="224"/>
      <c r="E156" s="226"/>
    </row>
    <row r="157" spans="1:5" s="225" customFormat="1">
      <c r="A157" s="224"/>
      <c r="E157" s="226"/>
    </row>
    <row r="158" spans="1:5" s="225" customFormat="1">
      <c r="A158" s="224"/>
      <c r="E158" s="226"/>
    </row>
    <row r="159" spans="1:5" s="225" customFormat="1">
      <c r="A159" s="224"/>
      <c r="E159" s="226"/>
    </row>
    <row r="160" spans="1:5" s="225" customFormat="1">
      <c r="A160" s="224"/>
      <c r="E160" s="226"/>
    </row>
    <row r="161" spans="1:5" s="225" customFormat="1">
      <c r="A161" s="224"/>
      <c r="E161" s="226"/>
    </row>
    <row r="162" spans="1:5" s="225" customFormat="1">
      <c r="A162" s="224"/>
      <c r="E162" s="226"/>
    </row>
    <row r="163" spans="1:5" s="225" customFormat="1">
      <c r="A163" s="224"/>
      <c r="E163" s="226"/>
    </row>
    <row r="164" spans="1:5" s="225" customFormat="1">
      <c r="A164" s="224"/>
      <c r="E164" s="226"/>
    </row>
    <row r="165" spans="1:5" s="225" customFormat="1">
      <c r="A165" s="224"/>
      <c r="E165" s="226"/>
    </row>
    <row r="166" spans="1:5" s="225" customFormat="1">
      <c r="A166" s="224"/>
      <c r="E166" s="226"/>
    </row>
    <row r="167" spans="1:5" s="225" customFormat="1">
      <c r="A167" s="224"/>
      <c r="E167" s="226"/>
    </row>
    <row r="168" spans="1:5" s="225" customFormat="1">
      <c r="A168" s="224"/>
      <c r="E168" s="226"/>
    </row>
    <row r="169" spans="1:5" s="225" customFormat="1">
      <c r="A169" s="224"/>
      <c r="E169" s="226"/>
    </row>
    <row r="170" spans="1:5" s="225" customFormat="1">
      <c r="A170" s="224"/>
      <c r="E170" s="226"/>
    </row>
    <row r="171" spans="1:5" s="225" customFormat="1">
      <c r="A171" s="224"/>
      <c r="E171" s="226"/>
    </row>
    <row r="172" spans="1:5" s="225" customFormat="1">
      <c r="A172" s="224"/>
      <c r="E172" s="226"/>
    </row>
    <row r="173" spans="1:5" s="225" customFormat="1">
      <c r="A173" s="224"/>
      <c r="E173" s="226"/>
    </row>
    <row r="174" spans="1:5" s="225" customFormat="1">
      <c r="A174" s="224"/>
      <c r="E174" s="226"/>
    </row>
    <row r="175" spans="1:5" s="225" customFormat="1">
      <c r="A175" s="224"/>
      <c r="E175" s="226"/>
    </row>
    <row r="176" spans="1:5" s="225" customFormat="1">
      <c r="A176" s="224"/>
      <c r="E176" s="226"/>
    </row>
    <row r="177" spans="1:5" s="225" customFormat="1">
      <c r="A177" s="224"/>
      <c r="E177" s="226"/>
    </row>
    <row r="178" spans="1:5" s="225" customFormat="1">
      <c r="A178" s="224"/>
      <c r="E178" s="226"/>
    </row>
    <row r="179" spans="1:5" s="225" customFormat="1">
      <c r="A179" s="224"/>
      <c r="E179" s="226"/>
    </row>
    <row r="180" spans="1:5" s="225" customFormat="1">
      <c r="A180" s="224"/>
      <c r="E180" s="226"/>
    </row>
    <row r="181" spans="1:5" s="225" customFormat="1">
      <c r="A181" s="224"/>
      <c r="E181" s="226"/>
    </row>
    <row r="182" spans="1:5" s="225" customFormat="1">
      <c r="A182" s="224"/>
      <c r="E182" s="226"/>
    </row>
    <row r="183" spans="1:5" s="225" customFormat="1">
      <c r="A183" s="224"/>
      <c r="E183" s="226"/>
    </row>
    <row r="184" spans="1:5" s="225" customFormat="1">
      <c r="A184" s="224"/>
      <c r="E184" s="226"/>
    </row>
    <row r="185" spans="1:5" s="225" customFormat="1">
      <c r="A185" s="224"/>
      <c r="E185" s="226"/>
    </row>
    <row r="186" spans="1:5" s="225" customFormat="1">
      <c r="A186" s="224"/>
      <c r="E186" s="226"/>
    </row>
    <row r="187" spans="1:5" s="225" customFormat="1">
      <c r="A187" s="224"/>
      <c r="E187" s="226"/>
    </row>
    <row r="188" spans="1:5" s="225" customFormat="1">
      <c r="A188" s="224"/>
      <c r="E188" s="226"/>
    </row>
    <row r="189" spans="1:5" s="225" customFormat="1">
      <c r="A189" s="224"/>
      <c r="E189" s="226"/>
    </row>
    <row r="190" spans="1:5" s="225" customFormat="1">
      <c r="A190" s="224"/>
      <c r="E190" s="226"/>
    </row>
    <row r="191" spans="1:5" s="225" customFormat="1">
      <c r="A191" s="224"/>
      <c r="E191" s="226"/>
    </row>
    <row r="192" spans="1:5" s="225" customFormat="1">
      <c r="A192" s="224"/>
      <c r="E192" s="226"/>
    </row>
    <row r="193" spans="1:5" s="225" customFormat="1">
      <c r="A193" s="224"/>
      <c r="E193" s="226"/>
    </row>
    <row r="194" spans="1:5" s="225" customFormat="1">
      <c r="A194" s="224"/>
      <c r="E194" s="226"/>
    </row>
    <row r="195" spans="1:5" s="225" customFormat="1">
      <c r="A195" s="224"/>
      <c r="E195" s="226"/>
    </row>
    <row r="196" spans="1:5" s="225" customFormat="1">
      <c r="A196" s="224"/>
      <c r="E196" s="226"/>
    </row>
    <row r="197" spans="1:5" s="225" customFormat="1">
      <c r="A197" s="224"/>
      <c r="E197" s="226"/>
    </row>
    <row r="198" spans="1:5" s="225" customFormat="1">
      <c r="A198" s="224"/>
      <c r="E198" s="226"/>
    </row>
    <row r="199" spans="1:5" s="225" customFormat="1">
      <c r="A199" s="224"/>
      <c r="E199" s="226"/>
    </row>
    <row r="200" spans="1:5" s="225" customFormat="1">
      <c r="A200" s="224"/>
      <c r="E200" s="226"/>
    </row>
    <row r="201" spans="1:5" s="225" customFormat="1">
      <c r="A201" s="224"/>
      <c r="E201" s="226"/>
    </row>
    <row r="202" spans="1:5" s="225" customFormat="1">
      <c r="A202" s="224"/>
      <c r="E202" s="226"/>
    </row>
    <row r="203" spans="1:5" s="225" customFormat="1">
      <c r="A203" s="224"/>
      <c r="E203" s="226"/>
    </row>
    <row r="204" spans="1:5" s="225" customFormat="1">
      <c r="A204" s="224"/>
      <c r="E204" s="226"/>
    </row>
    <row r="205" spans="1:5" s="225" customFormat="1">
      <c r="A205" s="224"/>
      <c r="E205" s="226"/>
    </row>
    <row r="206" spans="1:5" s="225" customFormat="1">
      <c r="A206" s="224"/>
      <c r="E206" s="226"/>
    </row>
    <row r="207" spans="1:5" s="225" customFormat="1">
      <c r="A207" s="224"/>
      <c r="E207" s="226"/>
    </row>
    <row r="208" spans="1:5" s="225" customFormat="1">
      <c r="A208" s="224"/>
      <c r="E208" s="226"/>
    </row>
    <row r="209" spans="1:5" s="225" customFormat="1">
      <c r="A209" s="224"/>
      <c r="E209" s="226"/>
    </row>
    <row r="210" spans="1:5" s="225" customFormat="1">
      <c r="A210" s="224"/>
      <c r="E210" s="226"/>
    </row>
    <row r="211" spans="1:5" s="225" customFormat="1">
      <c r="A211" s="224"/>
      <c r="E211" s="226"/>
    </row>
    <row r="212" spans="1:5" s="225" customFormat="1">
      <c r="A212" s="224"/>
      <c r="E212" s="226"/>
    </row>
    <row r="213" spans="1:5" s="225" customFormat="1">
      <c r="A213" s="224"/>
      <c r="E213" s="226"/>
    </row>
    <row r="214" spans="1:5" s="225" customFormat="1">
      <c r="A214" s="224"/>
      <c r="E214" s="226"/>
    </row>
    <row r="215" spans="1:5" s="225" customFormat="1">
      <c r="A215" s="224"/>
      <c r="E215" s="226"/>
    </row>
    <row r="216" spans="1:5" s="225" customFormat="1">
      <c r="A216" s="224"/>
      <c r="E216" s="226"/>
    </row>
    <row r="217" spans="1:5" s="225" customFormat="1">
      <c r="A217" s="224"/>
      <c r="E217" s="226"/>
    </row>
    <row r="218" spans="1:5" s="225" customFormat="1">
      <c r="A218" s="224"/>
      <c r="E218" s="226"/>
    </row>
    <row r="219" spans="1:5" s="225" customFormat="1">
      <c r="A219" s="224"/>
      <c r="E219" s="226"/>
    </row>
    <row r="220" spans="1:5" s="225" customFormat="1">
      <c r="A220" s="224"/>
      <c r="E220" s="226"/>
    </row>
    <row r="221" spans="1:5" s="225" customFormat="1">
      <c r="A221" s="224"/>
      <c r="E221" s="226"/>
    </row>
    <row r="222" spans="1:5" s="225" customFormat="1">
      <c r="A222" s="224"/>
      <c r="E222" s="226"/>
    </row>
    <row r="223" spans="1:5" s="225" customFormat="1">
      <c r="A223" s="224"/>
      <c r="E223" s="226"/>
    </row>
    <row r="224" spans="1:5" s="225" customFormat="1">
      <c r="A224" s="224"/>
      <c r="E224" s="226"/>
    </row>
    <row r="225" spans="1:5" s="225" customFormat="1">
      <c r="A225" s="224"/>
      <c r="E225" s="226"/>
    </row>
    <row r="226" spans="1:5" s="225" customFormat="1">
      <c r="A226" s="224"/>
      <c r="E226" s="226"/>
    </row>
    <row r="227" spans="1:5" s="225" customFormat="1">
      <c r="A227" s="224"/>
      <c r="E227" s="226"/>
    </row>
    <row r="228" spans="1:5" s="225" customFormat="1">
      <c r="A228" s="224"/>
      <c r="E228" s="226"/>
    </row>
    <row r="229" spans="1:5" s="225" customFormat="1">
      <c r="A229" s="224"/>
      <c r="E229" s="226"/>
    </row>
    <row r="230" spans="1:5" s="225" customFormat="1">
      <c r="A230" s="224"/>
      <c r="E230" s="226"/>
    </row>
    <row r="231" spans="1:5" s="225" customFormat="1">
      <c r="A231" s="224"/>
      <c r="E231" s="226"/>
    </row>
    <row r="232" spans="1:5" s="225" customFormat="1">
      <c r="A232" s="224"/>
      <c r="E232" s="226"/>
    </row>
    <row r="233" spans="1:5" s="225" customFormat="1">
      <c r="A233" s="224"/>
      <c r="E233" s="226"/>
    </row>
    <row r="234" spans="1:5" s="225" customFormat="1">
      <c r="A234" s="224"/>
      <c r="E234" s="226"/>
    </row>
    <row r="235" spans="1:5" s="225" customFormat="1">
      <c r="A235" s="224"/>
      <c r="E235" s="226"/>
    </row>
    <row r="236" spans="1:5" s="225" customFormat="1">
      <c r="A236" s="224"/>
      <c r="E236" s="226"/>
    </row>
    <row r="237" spans="1:5" s="225" customFormat="1">
      <c r="A237" s="224"/>
      <c r="E237" s="226"/>
    </row>
    <row r="238" spans="1:5" s="225" customFormat="1">
      <c r="A238" s="224"/>
      <c r="E238" s="226"/>
    </row>
    <row r="239" spans="1:5" s="225" customFormat="1">
      <c r="A239" s="224"/>
      <c r="E239" s="226"/>
    </row>
    <row r="240" spans="1:5" s="225" customFormat="1">
      <c r="A240" s="224"/>
      <c r="E240" s="226"/>
    </row>
    <row r="241" spans="1:5" s="225" customFormat="1">
      <c r="A241" s="224"/>
      <c r="E241" s="226"/>
    </row>
    <row r="242" spans="1:5" s="225" customFormat="1">
      <c r="A242" s="224"/>
      <c r="E242" s="226"/>
    </row>
    <row r="243" spans="1:5" s="225" customFormat="1">
      <c r="A243" s="224"/>
      <c r="E243" s="226"/>
    </row>
    <row r="244" spans="1:5" s="225" customFormat="1">
      <c r="A244" s="224"/>
      <c r="E244" s="226"/>
    </row>
    <row r="245" spans="1:5" s="225" customFormat="1">
      <c r="A245" s="224"/>
      <c r="E245" s="226"/>
    </row>
    <row r="246" spans="1:5" s="225" customFormat="1">
      <c r="A246" s="224"/>
      <c r="E246" s="226"/>
    </row>
    <row r="247" spans="1:5" s="225" customFormat="1">
      <c r="A247" s="224"/>
      <c r="E247" s="226"/>
    </row>
    <row r="248" spans="1:5" s="225" customFormat="1">
      <c r="A248" s="224"/>
      <c r="E248" s="226"/>
    </row>
    <row r="249" spans="1:5" s="225" customFormat="1">
      <c r="A249" s="224"/>
      <c r="E249" s="226"/>
    </row>
    <row r="250" spans="1:5" s="225" customFormat="1">
      <c r="A250" s="224"/>
      <c r="E250" s="226"/>
    </row>
    <row r="251" spans="1:5" s="225" customFormat="1">
      <c r="A251" s="224"/>
      <c r="E251" s="226"/>
    </row>
    <row r="252" spans="1:5" s="225" customFormat="1">
      <c r="A252" s="224"/>
      <c r="E252" s="226"/>
    </row>
    <row r="253" spans="1:5" s="225" customFormat="1">
      <c r="A253" s="224"/>
      <c r="E253" s="226"/>
    </row>
    <row r="254" spans="1:5" s="225" customFormat="1">
      <c r="A254" s="224"/>
      <c r="E254" s="226"/>
    </row>
    <row r="255" spans="1:5" s="225" customFormat="1">
      <c r="A255" s="224"/>
      <c r="E255" s="226"/>
    </row>
    <row r="256" spans="1:5" s="225" customFormat="1">
      <c r="A256" s="224"/>
      <c r="E256" s="226"/>
    </row>
    <row r="257" spans="1:5" s="225" customFormat="1">
      <c r="A257" s="224"/>
      <c r="E257" s="226"/>
    </row>
    <row r="258" spans="1:5" s="225" customFormat="1">
      <c r="A258" s="224"/>
      <c r="E258" s="226"/>
    </row>
    <row r="259" spans="1:5" s="225" customFormat="1">
      <c r="A259" s="224"/>
      <c r="E259" s="226"/>
    </row>
    <row r="260" spans="1:5" s="225" customFormat="1">
      <c r="A260" s="224"/>
      <c r="E260" s="226"/>
    </row>
    <row r="261" spans="1:5" s="225" customFormat="1">
      <c r="A261" s="224"/>
      <c r="E261" s="226"/>
    </row>
    <row r="262" spans="1:5" s="225" customFormat="1">
      <c r="A262" s="224"/>
      <c r="E262" s="226"/>
    </row>
    <row r="263" spans="1:5" s="225" customFormat="1">
      <c r="A263" s="224"/>
      <c r="E263" s="226"/>
    </row>
    <row r="264" spans="1:5" s="225" customFormat="1">
      <c r="A264" s="224"/>
      <c r="E264" s="226"/>
    </row>
    <row r="265" spans="1:5" s="225" customFormat="1">
      <c r="A265" s="224"/>
      <c r="E265" s="226"/>
    </row>
    <row r="266" spans="1:5" s="225" customFormat="1">
      <c r="A266" s="224"/>
      <c r="E266" s="226"/>
    </row>
    <row r="267" spans="1:5" s="225" customFormat="1">
      <c r="A267" s="224"/>
      <c r="E267" s="226"/>
    </row>
    <row r="268" spans="1:5" s="225" customFormat="1">
      <c r="A268" s="224"/>
      <c r="E268" s="226"/>
    </row>
    <row r="269" spans="1:5" s="225" customFormat="1">
      <c r="A269" s="224"/>
      <c r="E269" s="226"/>
    </row>
    <row r="270" spans="1:5" s="225" customFormat="1">
      <c r="A270" s="224"/>
      <c r="E270" s="226"/>
    </row>
    <row r="271" spans="1:5" s="225" customFormat="1">
      <c r="A271" s="224"/>
      <c r="E271" s="226"/>
    </row>
    <row r="272" spans="1:5" s="225" customFormat="1">
      <c r="A272" s="224"/>
      <c r="E272" s="226"/>
    </row>
    <row r="273" spans="1:5" s="225" customFormat="1">
      <c r="A273" s="224"/>
      <c r="E273" s="226"/>
    </row>
    <row r="274" spans="1:5" s="225" customFormat="1">
      <c r="A274" s="224"/>
      <c r="E274" s="226"/>
    </row>
    <row r="275" spans="1:5" s="225" customFormat="1">
      <c r="A275" s="224"/>
      <c r="E275" s="226"/>
    </row>
    <row r="276" spans="1:5" s="225" customFormat="1">
      <c r="A276" s="224"/>
      <c r="E276" s="226"/>
    </row>
    <row r="277" spans="1:5" s="225" customFormat="1">
      <c r="A277" s="224"/>
      <c r="E277" s="226"/>
    </row>
    <row r="278" spans="1:5" s="225" customFormat="1">
      <c r="A278" s="224"/>
      <c r="E278" s="226"/>
    </row>
    <row r="279" spans="1:5" s="225" customFormat="1">
      <c r="A279" s="224"/>
      <c r="E279" s="226"/>
    </row>
    <row r="280" spans="1:5" s="225" customFormat="1">
      <c r="A280" s="224"/>
      <c r="E280" s="226"/>
    </row>
    <row r="281" spans="1:5" s="225" customFormat="1">
      <c r="A281" s="224"/>
      <c r="E281" s="226"/>
    </row>
    <row r="282" spans="1:5" s="225" customFormat="1">
      <c r="A282" s="224"/>
      <c r="E282" s="226"/>
    </row>
    <row r="283" spans="1:5" s="225" customFormat="1">
      <c r="A283" s="224"/>
      <c r="E283" s="226"/>
    </row>
    <row r="284" spans="1:5" s="225" customFormat="1">
      <c r="A284" s="224"/>
      <c r="E284" s="226"/>
    </row>
    <row r="285" spans="1:5" s="225" customFormat="1">
      <c r="A285" s="224"/>
      <c r="E285" s="226"/>
    </row>
    <row r="286" spans="1:5" s="225" customFormat="1">
      <c r="A286" s="224"/>
      <c r="E286" s="226"/>
    </row>
    <row r="287" spans="1:5" s="225" customFormat="1">
      <c r="A287" s="224"/>
      <c r="E287" s="226"/>
    </row>
    <row r="288" spans="1:5" s="225" customFormat="1">
      <c r="A288" s="224"/>
      <c r="E288" s="226"/>
    </row>
    <row r="289" spans="1:5" s="225" customFormat="1">
      <c r="A289" s="224"/>
      <c r="E289" s="226"/>
    </row>
    <row r="290" spans="1:5" s="225" customFormat="1">
      <c r="A290" s="224"/>
      <c r="E290" s="226"/>
    </row>
    <row r="291" spans="1:5" s="225" customFormat="1">
      <c r="A291" s="224"/>
      <c r="E291" s="226"/>
    </row>
    <row r="292" spans="1:5" s="225" customFormat="1">
      <c r="A292" s="224"/>
      <c r="E292" s="226"/>
    </row>
    <row r="293" spans="1:5" s="225" customFormat="1">
      <c r="A293" s="224"/>
      <c r="E293" s="226"/>
    </row>
    <row r="294" spans="1:5" s="225" customFormat="1">
      <c r="A294" s="224"/>
      <c r="E294" s="226"/>
    </row>
    <row r="295" spans="1:5" s="225" customFormat="1">
      <c r="A295" s="224"/>
      <c r="E295" s="226"/>
    </row>
    <row r="296" spans="1:5" s="225" customFormat="1">
      <c r="A296" s="224"/>
      <c r="E296" s="226"/>
    </row>
    <row r="297" spans="1:5" s="225" customFormat="1">
      <c r="A297" s="224"/>
      <c r="E297" s="226"/>
    </row>
    <row r="298" spans="1:5" s="225" customFormat="1">
      <c r="A298" s="224"/>
      <c r="E298" s="226"/>
    </row>
    <row r="299" spans="1:5" s="225" customFormat="1">
      <c r="A299" s="224"/>
      <c r="E299" s="226"/>
    </row>
    <row r="300" spans="1:5" s="225" customFormat="1">
      <c r="A300" s="224"/>
      <c r="E300" s="226"/>
    </row>
    <row r="301" spans="1:5" s="225" customFormat="1">
      <c r="A301" s="224"/>
      <c r="E301" s="226"/>
    </row>
    <row r="302" spans="1:5" s="225" customFormat="1">
      <c r="A302" s="224"/>
      <c r="E302" s="226"/>
    </row>
    <row r="303" spans="1:5" s="225" customFormat="1">
      <c r="A303" s="224"/>
      <c r="E303" s="226"/>
    </row>
    <row r="304" spans="1:5" s="225" customFormat="1">
      <c r="A304" s="224"/>
      <c r="E304" s="226"/>
    </row>
    <row r="305" spans="1:5" s="225" customFormat="1">
      <c r="A305" s="224"/>
      <c r="E305" s="226"/>
    </row>
    <row r="306" spans="1:5" s="225" customFormat="1">
      <c r="A306" s="224"/>
      <c r="E306" s="226"/>
    </row>
    <row r="307" spans="1:5" s="225" customFormat="1">
      <c r="A307" s="224"/>
      <c r="E307" s="226"/>
    </row>
    <row r="308" spans="1:5" s="225" customFormat="1">
      <c r="A308" s="224"/>
      <c r="E308" s="226"/>
    </row>
    <row r="309" spans="1:5" s="225" customFormat="1">
      <c r="A309" s="224"/>
      <c r="E309" s="226"/>
    </row>
    <row r="310" spans="1:5" s="225" customFormat="1">
      <c r="A310" s="224"/>
      <c r="E310" s="226"/>
    </row>
    <row r="311" spans="1:5" s="225" customFormat="1">
      <c r="A311" s="224"/>
      <c r="E311" s="226"/>
    </row>
    <row r="312" spans="1:5" s="225" customFormat="1">
      <c r="A312" s="224"/>
      <c r="E312" s="226"/>
    </row>
    <row r="313" spans="1:5" s="225" customFormat="1">
      <c r="A313" s="224"/>
      <c r="E313" s="226"/>
    </row>
    <row r="314" spans="1:5" s="225" customFormat="1">
      <c r="A314" s="224"/>
      <c r="E314" s="226"/>
    </row>
    <row r="315" spans="1:5" s="225" customFormat="1">
      <c r="A315" s="224"/>
      <c r="E315" s="226"/>
    </row>
    <row r="316" spans="1:5" s="225" customFormat="1">
      <c r="A316" s="224"/>
      <c r="E316" s="226"/>
    </row>
    <row r="317" spans="1:5" s="225" customFormat="1">
      <c r="A317" s="224"/>
      <c r="E317" s="226"/>
    </row>
    <row r="318" spans="1:5" s="225" customFormat="1">
      <c r="A318" s="224"/>
      <c r="E318" s="226"/>
    </row>
    <row r="319" spans="1:5" s="225" customFormat="1">
      <c r="A319" s="224"/>
      <c r="E319" s="226"/>
    </row>
    <row r="320" spans="1:5" s="225" customFormat="1">
      <c r="A320" s="224"/>
      <c r="E320" s="226"/>
    </row>
    <row r="321" spans="1:5" s="225" customFormat="1">
      <c r="A321" s="224"/>
      <c r="E321" s="226"/>
    </row>
    <row r="322" spans="1:5" s="225" customFormat="1">
      <c r="A322" s="224"/>
      <c r="E322" s="226"/>
    </row>
    <row r="323" spans="1:5" s="225" customFormat="1">
      <c r="A323" s="224"/>
      <c r="E323" s="226"/>
    </row>
    <row r="324" spans="1:5" s="225" customFormat="1">
      <c r="A324" s="224"/>
      <c r="E324" s="226"/>
    </row>
    <row r="325" spans="1:5" s="225" customFormat="1">
      <c r="A325" s="224"/>
      <c r="E325" s="226"/>
    </row>
    <row r="326" spans="1:5" s="225" customFormat="1">
      <c r="A326" s="224"/>
      <c r="E326" s="226"/>
    </row>
    <row r="327" spans="1:5" s="225" customFormat="1">
      <c r="A327" s="224"/>
      <c r="E327" s="226"/>
    </row>
    <row r="328" spans="1:5" s="225" customFormat="1">
      <c r="A328" s="224"/>
      <c r="E328" s="226"/>
    </row>
    <row r="329" spans="1:5" s="225" customFormat="1">
      <c r="A329" s="224"/>
      <c r="E329" s="226"/>
    </row>
    <row r="330" spans="1:5" s="225" customFormat="1">
      <c r="A330" s="224"/>
      <c r="E330" s="226"/>
    </row>
    <row r="331" spans="1:5" s="225" customFormat="1">
      <c r="A331" s="224"/>
      <c r="E331" s="226"/>
    </row>
    <row r="332" spans="1:5" s="225" customFormat="1">
      <c r="A332" s="224"/>
      <c r="E332" s="226"/>
    </row>
    <row r="333" spans="1:5" s="225" customFormat="1">
      <c r="A333" s="224"/>
      <c r="E333" s="226"/>
    </row>
    <row r="334" spans="1:5" s="225" customFormat="1">
      <c r="A334" s="224"/>
      <c r="E334" s="226"/>
    </row>
    <row r="335" spans="1:5" s="225" customFormat="1">
      <c r="A335" s="224"/>
      <c r="E335" s="226"/>
    </row>
    <row r="336" spans="1:5" s="225" customFormat="1">
      <c r="A336" s="224"/>
      <c r="E336" s="226"/>
    </row>
    <row r="337" spans="1:5" s="225" customFormat="1">
      <c r="A337" s="224"/>
      <c r="E337" s="226"/>
    </row>
    <row r="338" spans="1:5" s="225" customFormat="1">
      <c r="A338" s="224"/>
      <c r="E338" s="226"/>
    </row>
    <row r="339" spans="1:5" s="225" customFormat="1">
      <c r="A339" s="224"/>
      <c r="E339" s="226"/>
    </row>
    <row r="340" spans="1:5" s="225" customFormat="1">
      <c r="A340" s="224"/>
      <c r="E340" s="226"/>
    </row>
    <row r="341" spans="1:5" s="225" customFormat="1">
      <c r="A341" s="224"/>
      <c r="E341" s="226"/>
    </row>
    <row r="342" spans="1:5" s="225" customFormat="1">
      <c r="A342" s="224"/>
      <c r="E342" s="226"/>
    </row>
    <row r="343" spans="1:5" s="225" customFormat="1">
      <c r="A343" s="224"/>
      <c r="E343" s="226"/>
    </row>
    <row r="344" spans="1:5" s="225" customFormat="1">
      <c r="A344" s="224"/>
      <c r="E344" s="226"/>
    </row>
    <row r="345" spans="1:5" s="225" customFormat="1">
      <c r="A345" s="224"/>
      <c r="E345" s="226"/>
    </row>
    <row r="346" spans="1:5" s="225" customFormat="1">
      <c r="A346" s="224"/>
      <c r="E346" s="226"/>
    </row>
    <row r="347" spans="1:5" s="225" customFormat="1">
      <c r="A347" s="224"/>
      <c r="E347" s="226"/>
    </row>
    <row r="348" spans="1:5" s="225" customFormat="1">
      <c r="A348" s="224"/>
      <c r="E348" s="226"/>
    </row>
    <row r="349" spans="1:5" s="225" customFormat="1">
      <c r="A349" s="224"/>
      <c r="E349" s="226"/>
    </row>
    <row r="350" spans="1:5" s="225" customFormat="1">
      <c r="A350" s="224"/>
      <c r="E350" s="226"/>
    </row>
    <row r="351" spans="1:5" s="225" customFormat="1">
      <c r="A351" s="224"/>
      <c r="E351" s="226"/>
    </row>
    <row r="352" spans="1:5" s="225" customFormat="1">
      <c r="A352" s="224"/>
      <c r="E352" s="226"/>
    </row>
    <row r="353" spans="1:5" s="225" customFormat="1">
      <c r="A353" s="224"/>
      <c r="E353" s="226"/>
    </row>
    <row r="354" spans="1:5" s="225" customFormat="1">
      <c r="A354" s="224"/>
      <c r="E354" s="226"/>
    </row>
    <row r="355" spans="1:5" s="225" customFormat="1">
      <c r="A355" s="224"/>
      <c r="E355" s="226"/>
    </row>
    <row r="356" spans="1:5" s="225" customFormat="1">
      <c r="A356" s="224"/>
      <c r="E356" s="226"/>
    </row>
    <row r="357" spans="1:5" s="225" customFormat="1">
      <c r="A357" s="224"/>
      <c r="E357" s="226"/>
    </row>
    <row r="358" spans="1:5" s="225" customFormat="1">
      <c r="A358" s="224"/>
      <c r="E358" s="226"/>
    </row>
    <row r="359" spans="1:5" s="225" customFormat="1">
      <c r="A359" s="224"/>
      <c r="E359" s="226"/>
    </row>
    <row r="360" spans="1:5" s="225" customFormat="1">
      <c r="A360" s="224"/>
      <c r="E360" s="226"/>
    </row>
    <row r="361" spans="1:5" s="225" customFormat="1">
      <c r="A361" s="224"/>
      <c r="E361" s="226"/>
    </row>
    <row r="362" spans="1:5" s="225" customFormat="1">
      <c r="A362" s="224"/>
      <c r="E362" s="226"/>
    </row>
    <row r="363" spans="1:5" s="225" customFormat="1">
      <c r="A363" s="224"/>
      <c r="E363" s="226"/>
    </row>
    <row r="364" spans="1:5" s="225" customFormat="1">
      <c r="A364" s="224"/>
      <c r="E364" s="226"/>
    </row>
    <row r="365" spans="1:5" s="225" customFormat="1">
      <c r="A365" s="224"/>
      <c r="E365" s="226"/>
    </row>
    <row r="366" spans="1:5" s="225" customFormat="1">
      <c r="A366" s="224"/>
      <c r="E366" s="226"/>
    </row>
    <row r="367" spans="1:5" s="225" customFormat="1">
      <c r="A367" s="224"/>
      <c r="E367" s="226"/>
    </row>
    <row r="368" spans="1:5" s="225" customFormat="1">
      <c r="A368" s="224"/>
      <c r="E368" s="226"/>
    </row>
    <row r="369" spans="1:5" s="225" customFormat="1">
      <c r="A369" s="224"/>
      <c r="E369" s="226"/>
    </row>
  </sheetData>
  <mergeCells count="2">
    <mergeCell ref="A2:F2"/>
    <mergeCell ref="A3:F3"/>
  </mergeCells>
  <pageMargins left="0.70866141732283472" right="0.70866141732283472" top="0.74803149606299213" bottom="0.74803149606299213" header="0.31496062992125984" footer="0.31496062992125984"/>
  <pageSetup paperSize="9" scale="65" orientation="portrait" horizontalDpi="4294967295" verticalDpi="4294967295" r:id="rId1"/>
  <drawing r:id="rId2"/>
  <tableParts count="1">
    <tablePart r:id="rId3"/>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46"/>
  <sheetViews>
    <sheetView zoomScale="87" zoomScaleNormal="87" workbookViewId="0">
      <selection activeCell="E44" sqref="E44"/>
    </sheetView>
  </sheetViews>
  <sheetFormatPr baseColWidth="10" defaultColWidth="11" defaultRowHeight="14.25"/>
  <cols>
    <col min="1" max="1" width="2.75" customWidth="1"/>
    <col min="2" max="2" width="15.625" customWidth="1"/>
    <col min="3" max="3" width="14.5" customWidth="1"/>
    <col min="4" max="4" width="16" customWidth="1"/>
    <col min="5" max="5" width="42.875" customWidth="1"/>
    <col min="6" max="6" width="14.625" customWidth="1"/>
    <col min="7" max="7" width="36.375" customWidth="1"/>
    <col min="26" max="16384" width="11" style="3"/>
  </cols>
  <sheetData>
    <row r="1" spans="1:25" ht="3" customHeight="1">
      <c r="A1" s="18"/>
      <c r="B1" s="261"/>
      <c r="C1" s="261"/>
      <c r="D1" s="261"/>
      <c r="E1" s="261"/>
      <c r="F1" s="261"/>
      <c r="G1" s="261"/>
      <c r="H1" s="3"/>
      <c r="I1" s="3"/>
      <c r="J1" s="3"/>
      <c r="K1" s="3"/>
      <c r="L1" s="3"/>
      <c r="M1" s="3"/>
      <c r="N1" s="3"/>
      <c r="O1" s="3"/>
      <c r="P1" s="3"/>
      <c r="Q1" s="3"/>
      <c r="R1" s="3"/>
      <c r="S1" s="3"/>
      <c r="T1" s="3"/>
      <c r="U1" s="3"/>
      <c r="V1" s="3"/>
      <c r="W1" s="3"/>
      <c r="X1" s="3"/>
      <c r="Y1" s="3"/>
    </row>
    <row r="2" spans="1:25" ht="48" customHeight="1">
      <c r="B2" s="82" t="s">
        <v>256</v>
      </c>
      <c r="C2" s="263" t="s">
        <v>257</v>
      </c>
      <c r="D2" s="263"/>
      <c r="E2" s="263"/>
      <c r="F2" s="263"/>
      <c r="G2" s="263"/>
      <c r="H2" s="3"/>
      <c r="I2" s="3"/>
      <c r="J2" s="3"/>
      <c r="K2" s="3"/>
      <c r="L2" s="3"/>
      <c r="M2" s="3"/>
      <c r="N2" s="3"/>
      <c r="O2" s="3"/>
      <c r="P2" s="3"/>
      <c r="Q2" s="3"/>
      <c r="R2" s="3"/>
      <c r="S2" s="3"/>
      <c r="T2" s="3"/>
      <c r="U2" s="3"/>
      <c r="V2" s="3"/>
      <c r="W2" s="3"/>
      <c r="X2" s="3"/>
      <c r="Y2" s="3"/>
    </row>
    <row r="3" spans="1:25" ht="29.25" customHeight="1">
      <c r="A3" s="19"/>
      <c r="B3" s="262" t="s">
        <v>15</v>
      </c>
      <c r="C3" s="262"/>
      <c r="D3" s="262"/>
      <c r="E3" s="262"/>
      <c r="F3" s="262"/>
      <c r="G3" s="262"/>
      <c r="H3" s="3"/>
      <c r="I3" s="3"/>
      <c r="J3" s="3"/>
      <c r="K3" s="3"/>
      <c r="L3" s="3"/>
      <c r="M3" s="3"/>
      <c r="N3" s="3"/>
      <c r="O3" s="3"/>
      <c r="P3" s="3"/>
      <c r="Q3" s="3"/>
      <c r="R3" s="3"/>
      <c r="S3" s="3"/>
      <c r="T3" s="3"/>
      <c r="U3" s="3"/>
      <c r="V3" s="3"/>
      <c r="W3" s="3"/>
      <c r="X3" s="3"/>
      <c r="Y3" s="3"/>
    </row>
    <row r="4" spans="1:25" ht="21" customHeight="1">
      <c r="A4" s="18"/>
      <c r="B4" s="17" t="s">
        <v>14</v>
      </c>
      <c r="C4" s="2" t="s">
        <v>1205</v>
      </c>
      <c r="D4" s="2"/>
      <c r="E4" s="20"/>
      <c r="F4" s="20"/>
      <c r="G4" s="20"/>
      <c r="H4" s="3"/>
      <c r="I4" s="3"/>
      <c r="J4" s="3"/>
      <c r="K4" s="3"/>
      <c r="L4" s="3"/>
      <c r="M4" s="3"/>
      <c r="N4" s="3"/>
      <c r="O4" s="3"/>
      <c r="P4" s="3"/>
      <c r="Q4" s="3"/>
      <c r="R4" s="3"/>
      <c r="S4" s="3"/>
      <c r="T4" s="3"/>
      <c r="U4" s="3"/>
      <c r="V4" s="3"/>
      <c r="W4" s="3"/>
      <c r="X4" s="3"/>
      <c r="Y4" s="3"/>
    </row>
    <row r="5" spans="1:25" ht="16.350000000000001" customHeight="1">
      <c r="A5" s="3"/>
      <c r="B5" s="3"/>
      <c r="C5" s="3"/>
      <c r="D5" s="3"/>
      <c r="E5" s="3"/>
      <c r="F5" s="3"/>
      <c r="G5" s="3"/>
      <c r="H5" s="3"/>
      <c r="I5" s="3"/>
      <c r="J5" s="3"/>
      <c r="K5" s="3"/>
      <c r="L5" s="3"/>
      <c r="M5" s="3"/>
      <c r="N5" s="3"/>
      <c r="O5" s="3"/>
      <c r="P5" s="3"/>
      <c r="Q5" s="3"/>
      <c r="R5" s="3"/>
      <c r="S5" s="3"/>
      <c r="T5" s="3"/>
      <c r="U5" s="3"/>
      <c r="V5" s="3"/>
      <c r="W5" s="3"/>
      <c r="X5" s="3"/>
      <c r="Y5" s="3"/>
    </row>
    <row r="6" spans="1:25" ht="15.75" customHeight="1">
      <c r="A6" s="3"/>
      <c r="B6" s="3"/>
      <c r="C6" s="3"/>
      <c r="D6" s="3"/>
      <c r="E6" s="3"/>
      <c r="F6" s="3"/>
      <c r="G6" s="3"/>
      <c r="H6" s="3"/>
      <c r="I6" s="3"/>
      <c r="J6" s="3"/>
      <c r="K6" s="3"/>
      <c r="L6" s="3"/>
      <c r="M6" s="3"/>
      <c r="N6" s="3"/>
      <c r="O6" s="3"/>
      <c r="P6" s="3"/>
      <c r="Q6" s="3"/>
      <c r="R6" s="3"/>
      <c r="S6" s="3"/>
      <c r="T6" s="3"/>
      <c r="U6" s="3"/>
      <c r="V6" s="3"/>
      <c r="W6" s="3"/>
      <c r="X6" s="3"/>
      <c r="Y6" s="3"/>
    </row>
    <row r="7" spans="1:25" ht="16.350000000000001" customHeight="1">
      <c r="A7" s="3"/>
      <c r="B7" s="3"/>
      <c r="C7" s="3"/>
      <c r="D7" s="3"/>
      <c r="E7" s="3"/>
      <c r="F7" s="3"/>
      <c r="G7" s="3"/>
      <c r="H7" s="3"/>
      <c r="I7" s="3"/>
      <c r="J7" s="3"/>
      <c r="K7" s="3"/>
      <c r="L7" s="3"/>
      <c r="M7" s="3"/>
      <c r="N7" s="3"/>
      <c r="O7" s="3"/>
      <c r="P7" s="3"/>
      <c r="Q7" s="3"/>
      <c r="R7" s="3"/>
      <c r="S7" s="3"/>
      <c r="T7" s="3"/>
      <c r="U7" s="3"/>
      <c r="V7" s="3"/>
      <c r="W7" s="3"/>
      <c r="X7" s="3"/>
      <c r="Y7" s="3"/>
    </row>
    <row r="8" spans="1:25" ht="16.350000000000001" customHeight="1">
      <c r="A8" s="3"/>
      <c r="B8" s="3"/>
      <c r="C8" s="3"/>
      <c r="D8" s="3"/>
      <c r="E8" s="3"/>
      <c r="F8" s="3"/>
      <c r="G8" s="3"/>
      <c r="H8" s="3"/>
      <c r="I8" s="3"/>
      <c r="J8" s="3"/>
      <c r="K8" s="3"/>
      <c r="L8" s="3"/>
      <c r="M8" s="3"/>
      <c r="N8" s="3"/>
      <c r="O8" s="3"/>
      <c r="P8" s="3"/>
      <c r="Q8" s="3"/>
      <c r="R8" s="3"/>
      <c r="S8" s="3"/>
      <c r="T8" s="3"/>
      <c r="U8" s="3"/>
      <c r="V8" s="3"/>
      <c r="W8" s="3"/>
      <c r="X8" s="3"/>
      <c r="Y8" s="3"/>
    </row>
    <row r="9" spans="1:25" ht="16.350000000000001" customHeight="1">
      <c r="A9" s="3"/>
      <c r="B9" s="3"/>
      <c r="C9" s="3"/>
      <c r="D9" s="3"/>
      <c r="E9" s="3"/>
      <c r="F9" s="3"/>
      <c r="G9" s="3"/>
      <c r="H9" s="3"/>
      <c r="I9" s="3"/>
      <c r="J9" s="3"/>
      <c r="K9" s="3"/>
      <c r="L9" s="3"/>
      <c r="M9" s="3"/>
      <c r="N9" s="3"/>
      <c r="O9" s="3"/>
      <c r="P9" s="3"/>
      <c r="Q9" s="3"/>
      <c r="R9" s="3"/>
      <c r="S9" s="3"/>
      <c r="T9" s="3"/>
      <c r="U9" s="3"/>
      <c r="V9" s="3"/>
      <c r="W9" s="3"/>
      <c r="X9" s="3"/>
      <c r="Y9" s="3"/>
    </row>
    <row r="10" spans="1:25" ht="16.350000000000001" customHeight="1">
      <c r="A10" s="3"/>
      <c r="B10" s="3"/>
      <c r="C10" s="3"/>
      <c r="D10" s="3"/>
      <c r="E10" s="3"/>
      <c r="F10" s="3"/>
      <c r="G10" s="3"/>
      <c r="H10" s="3"/>
      <c r="I10" s="3"/>
      <c r="J10" s="3"/>
      <c r="K10" s="3"/>
      <c r="L10" s="3"/>
      <c r="M10" s="3"/>
      <c r="N10" s="3"/>
      <c r="O10" s="3"/>
      <c r="P10" s="3"/>
      <c r="Q10" s="3"/>
      <c r="R10" s="3"/>
      <c r="S10" s="3"/>
      <c r="T10" s="3"/>
      <c r="U10" s="3"/>
      <c r="V10" s="3"/>
      <c r="W10" s="3"/>
      <c r="X10" s="3"/>
      <c r="Y10" s="3"/>
    </row>
    <row r="11" spans="1:25" ht="16.350000000000001" customHeight="1">
      <c r="A11" s="3"/>
      <c r="B11" s="3"/>
      <c r="C11" s="3"/>
      <c r="D11" s="3"/>
      <c r="E11" s="3"/>
      <c r="F11" s="3"/>
      <c r="G11" s="3"/>
      <c r="H11" s="3"/>
      <c r="I11" s="3"/>
      <c r="J11" s="3"/>
      <c r="K11" s="3"/>
      <c r="L11" s="3"/>
      <c r="M11" s="3"/>
      <c r="N11" s="3"/>
      <c r="O11" s="3"/>
      <c r="P11" s="3"/>
      <c r="Q11" s="3"/>
      <c r="R11" s="3"/>
      <c r="S11" s="3"/>
      <c r="T11" s="3"/>
      <c r="U11" s="3"/>
      <c r="V11" s="3"/>
      <c r="W11" s="3"/>
      <c r="X11" s="3"/>
      <c r="Y11" s="3"/>
    </row>
    <row r="12" spans="1:25" ht="16.350000000000001" customHeight="1">
      <c r="A12" s="3"/>
      <c r="B12" s="3"/>
      <c r="C12" s="3"/>
      <c r="D12" s="3"/>
      <c r="E12" s="3"/>
      <c r="F12" s="3"/>
      <c r="G12" s="3"/>
      <c r="H12" s="3"/>
      <c r="I12" s="3"/>
      <c r="J12" s="3"/>
      <c r="K12" s="3"/>
      <c r="L12" s="3"/>
      <c r="M12" s="3"/>
      <c r="N12" s="3"/>
      <c r="O12" s="3"/>
      <c r="P12" s="3"/>
      <c r="Q12" s="3"/>
      <c r="R12" s="3"/>
      <c r="S12" s="3"/>
      <c r="T12" s="3"/>
      <c r="U12" s="3"/>
      <c r="V12" s="3"/>
      <c r="W12" s="3"/>
      <c r="X12" s="3"/>
      <c r="Y12" s="3"/>
    </row>
    <row r="13" spans="1:25" ht="16.350000000000001" customHeight="1">
      <c r="A13" s="3"/>
      <c r="B13" s="3"/>
      <c r="C13" s="3"/>
      <c r="D13" s="3"/>
      <c r="E13" s="3"/>
      <c r="F13" s="3"/>
      <c r="G13" s="3"/>
      <c r="H13" s="3"/>
      <c r="I13" s="3"/>
      <c r="J13" s="3"/>
      <c r="K13" s="3"/>
      <c r="L13" s="3"/>
      <c r="M13" s="3"/>
      <c r="N13" s="3"/>
      <c r="O13" s="3"/>
      <c r="P13" s="3"/>
      <c r="Q13" s="3"/>
      <c r="R13" s="3"/>
      <c r="S13" s="3"/>
      <c r="T13" s="3"/>
      <c r="U13" s="3"/>
      <c r="V13" s="3"/>
      <c r="W13" s="3"/>
      <c r="X13" s="3"/>
      <c r="Y13" s="3"/>
    </row>
    <row r="14" spans="1:25" ht="16.350000000000001" customHeight="1">
      <c r="A14" s="3"/>
      <c r="B14" s="3"/>
      <c r="C14" s="3"/>
      <c r="D14" s="3"/>
      <c r="E14" s="3"/>
      <c r="F14" s="3"/>
      <c r="G14" s="3"/>
      <c r="H14" s="3"/>
      <c r="I14" s="3"/>
      <c r="J14" s="3"/>
      <c r="K14" s="3"/>
      <c r="L14" s="3"/>
      <c r="M14" s="3"/>
      <c r="N14" s="3"/>
      <c r="O14" s="3"/>
      <c r="P14" s="3"/>
      <c r="Q14" s="3"/>
      <c r="R14" s="3"/>
      <c r="S14" s="3"/>
      <c r="T14" s="3"/>
      <c r="U14" s="3"/>
      <c r="V14" s="3"/>
      <c r="W14" s="3"/>
      <c r="X14" s="3"/>
      <c r="Y14" s="3"/>
    </row>
    <row r="15" spans="1:25" ht="16.350000000000001" customHeight="1">
      <c r="A15" s="3"/>
      <c r="B15" s="3"/>
      <c r="C15" s="3"/>
      <c r="D15" s="3"/>
      <c r="E15" s="3"/>
      <c r="F15" s="3"/>
      <c r="G15" s="3"/>
      <c r="H15" s="3"/>
      <c r="I15" s="3"/>
      <c r="J15" s="3"/>
      <c r="K15" s="3"/>
      <c r="L15" s="3"/>
      <c r="M15" s="3"/>
      <c r="N15" s="3"/>
      <c r="O15" s="3"/>
      <c r="P15" s="3"/>
      <c r="Q15" s="3"/>
      <c r="R15" s="3"/>
      <c r="S15" s="3"/>
      <c r="T15" s="3"/>
      <c r="U15" s="3"/>
      <c r="V15" s="3"/>
      <c r="W15" s="3"/>
      <c r="X15" s="3"/>
      <c r="Y15" s="3"/>
    </row>
    <row r="16" spans="1:25" ht="16.350000000000001" customHeight="1">
      <c r="A16" s="3"/>
      <c r="B16" s="3"/>
      <c r="C16" s="3"/>
      <c r="D16" s="3"/>
      <c r="E16" s="3"/>
      <c r="F16" s="3"/>
      <c r="G16" s="3"/>
      <c r="H16" s="7"/>
      <c r="I16" s="3"/>
      <c r="J16" s="3"/>
      <c r="K16" s="3"/>
      <c r="L16" s="3"/>
      <c r="M16" s="3"/>
      <c r="N16" s="3"/>
      <c r="O16" s="3"/>
      <c r="P16" s="3"/>
      <c r="Q16" s="3"/>
      <c r="R16" s="3"/>
      <c r="S16" s="3"/>
      <c r="T16" s="3"/>
      <c r="U16" s="3"/>
      <c r="V16" s="3"/>
      <c r="W16" s="3"/>
      <c r="X16" s="3"/>
      <c r="Y16" s="3"/>
    </row>
    <row r="17" spans="8:8" s="3" customFormat="1" ht="16.350000000000001" customHeight="1">
      <c r="H17" s="7"/>
    </row>
    <row r="18" spans="8:8" s="3" customFormat="1" ht="16.350000000000001" customHeight="1">
      <c r="H18" s="7"/>
    </row>
    <row r="19" spans="8:8" s="3" customFormat="1" ht="16.350000000000001" customHeight="1">
      <c r="H19" s="7"/>
    </row>
    <row r="20" spans="8:8" s="3" customFormat="1" ht="16.350000000000001" customHeight="1"/>
    <row r="21" spans="8:8" s="3" customFormat="1" ht="16.350000000000001" customHeight="1"/>
    <row r="22" spans="8:8" s="3" customFormat="1" ht="16.350000000000001" customHeight="1"/>
    <row r="23" spans="8:8" s="3" customFormat="1" ht="16.350000000000001" customHeight="1"/>
    <row r="24" spans="8:8" s="3" customFormat="1" ht="16.350000000000001" customHeight="1"/>
    <row r="25" spans="8:8" s="3" customFormat="1" ht="16.350000000000001" customHeight="1"/>
    <row r="26" spans="8:8" s="3" customFormat="1" ht="16.350000000000001" customHeight="1"/>
    <row r="27" spans="8:8" s="3" customFormat="1" ht="16.350000000000001" customHeight="1"/>
    <row r="28" spans="8:8" s="3" customFormat="1" ht="16.350000000000001" customHeight="1"/>
    <row r="29" spans="8:8" s="3" customFormat="1" ht="16.350000000000001" customHeight="1"/>
    <row r="30" spans="8:8" s="3" customFormat="1" ht="16.350000000000001" customHeight="1"/>
    <row r="31" spans="8:8" s="3" customFormat="1" ht="16.350000000000001" customHeight="1"/>
    <row r="32" spans="8:8" s="3" customFormat="1" ht="16.350000000000001" customHeight="1"/>
    <row r="33" spans="1:25" ht="16.350000000000001" customHeight="1">
      <c r="A33" s="3"/>
      <c r="B33" s="3"/>
      <c r="C33" s="3"/>
      <c r="D33" s="3"/>
      <c r="E33" s="3"/>
      <c r="F33" s="3"/>
      <c r="G33" s="3"/>
      <c r="H33" s="3"/>
      <c r="I33" s="3"/>
      <c r="J33" s="3"/>
      <c r="K33" s="3"/>
      <c r="L33" s="3"/>
      <c r="M33" s="3"/>
      <c r="N33" s="3"/>
      <c r="O33" s="3"/>
      <c r="P33" s="3"/>
      <c r="Q33" s="3"/>
      <c r="R33" s="3"/>
      <c r="S33" s="3"/>
      <c r="T33" s="3"/>
      <c r="U33" s="3"/>
      <c r="V33" s="3"/>
      <c r="W33" s="3"/>
      <c r="X33" s="3"/>
      <c r="Y33" s="3"/>
    </row>
    <row r="34" spans="1:25" ht="16.350000000000001" customHeight="1">
      <c r="A34" s="3"/>
      <c r="B34" s="3"/>
      <c r="C34" s="3"/>
      <c r="D34" s="3"/>
      <c r="E34" s="3"/>
      <c r="F34" s="3"/>
      <c r="G34" s="3"/>
      <c r="H34" s="3"/>
      <c r="I34" s="3"/>
      <c r="J34" s="3"/>
      <c r="K34" s="3"/>
      <c r="L34" s="3"/>
      <c r="M34" s="3"/>
      <c r="N34" s="3"/>
      <c r="O34" s="3"/>
      <c r="P34" s="3"/>
      <c r="Q34" s="3"/>
      <c r="R34" s="3"/>
      <c r="S34" s="3"/>
      <c r="T34" s="3"/>
      <c r="U34" s="3"/>
      <c r="V34" s="3"/>
      <c r="W34" s="3"/>
      <c r="X34" s="3"/>
      <c r="Y34" s="3"/>
    </row>
    <row r="35" spans="1:25" ht="16.350000000000001" customHeight="1">
      <c r="A35" s="3"/>
      <c r="B35" s="3"/>
      <c r="C35" s="3"/>
      <c r="D35" s="3"/>
      <c r="E35" s="3"/>
      <c r="F35" s="3"/>
      <c r="G35" s="3"/>
      <c r="H35" s="3"/>
      <c r="I35" s="3"/>
      <c r="J35" s="3"/>
      <c r="K35" s="3"/>
      <c r="L35" s="3"/>
      <c r="M35" s="3"/>
      <c r="N35" s="3"/>
      <c r="O35" s="3"/>
      <c r="P35" s="3"/>
      <c r="Q35" s="3"/>
      <c r="R35" s="3"/>
      <c r="S35" s="3"/>
      <c r="T35" s="3"/>
      <c r="U35" s="3"/>
      <c r="V35" s="3"/>
      <c r="W35" s="3"/>
      <c r="X35" s="3"/>
      <c r="Y35" s="3"/>
    </row>
    <row r="36" spans="1:25" ht="16.350000000000001" customHeight="1">
      <c r="A36" s="3"/>
      <c r="B36" s="3"/>
      <c r="C36" s="3"/>
      <c r="D36" s="3"/>
      <c r="E36" s="3"/>
      <c r="F36" s="3"/>
      <c r="G36" s="3"/>
      <c r="H36" s="3"/>
      <c r="I36" s="3"/>
      <c r="J36" s="3"/>
      <c r="K36" s="3"/>
      <c r="L36" s="3"/>
      <c r="M36" s="3"/>
      <c r="N36" s="3"/>
      <c r="O36" s="3"/>
      <c r="P36" s="3"/>
      <c r="Q36" s="3"/>
      <c r="R36" s="3"/>
      <c r="S36" s="3"/>
      <c r="T36" s="3"/>
      <c r="U36" s="3"/>
      <c r="V36" s="3"/>
      <c r="W36" s="3"/>
      <c r="X36" s="3"/>
      <c r="Y36" s="3"/>
    </row>
    <row r="37" spans="1:25" ht="16.350000000000001" customHeight="1">
      <c r="A37" s="3"/>
      <c r="B37" s="3"/>
      <c r="C37" s="3"/>
      <c r="D37" s="3"/>
      <c r="E37" s="3"/>
      <c r="F37" s="3"/>
      <c r="G37" s="3"/>
      <c r="H37" s="3"/>
      <c r="I37" s="3"/>
      <c r="J37" s="3"/>
      <c r="K37" s="3"/>
      <c r="L37" s="3"/>
      <c r="M37" s="3"/>
      <c r="N37" s="3"/>
      <c r="O37" s="3"/>
      <c r="P37" s="3"/>
      <c r="Q37" s="3"/>
      <c r="R37" s="3"/>
      <c r="S37" s="3"/>
      <c r="T37" s="3"/>
      <c r="U37" s="3"/>
      <c r="V37" s="3"/>
      <c r="W37" s="3"/>
      <c r="X37" s="3"/>
      <c r="Y37" s="3"/>
    </row>
    <row r="38" spans="1:25" ht="16.350000000000001" customHeight="1">
      <c r="A38" s="3"/>
      <c r="B38" s="3"/>
      <c r="C38" s="3"/>
      <c r="D38" s="3"/>
      <c r="E38" s="3"/>
      <c r="F38" s="3"/>
      <c r="G38" s="3"/>
      <c r="H38" s="3"/>
      <c r="I38" s="3"/>
      <c r="J38" s="3"/>
      <c r="K38" s="3"/>
      <c r="L38" s="3"/>
      <c r="M38" s="3"/>
      <c r="N38" s="3"/>
      <c r="O38" s="3"/>
      <c r="P38" s="3"/>
      <c r="Q38" s="3"/>
      <c r="R38" s="3"/>
      <c r="S38" s="3"/>
      <c r="T38" s="3"/>
      <c r="U38" s="3"/>
      <c r="V38" s="3"/>
      <c r="W38" s="3"/>
      <c r="X38" s="3"/>
      <c r="Y38" s="3"/>
    </row>
    <row r="39" spans="1:25" ht="16.350000000000001" customHeight="1">
      <c r="A39" s="3"/>
      <c r="B39" s="3"/>
      <c r="C39" s="3"/>
      <c r="D39" s="3"/>
      <c r="E39" s="3"/>
      <c r="F39" s="3"/>
      <c r="G39" s="3"/>
      <c r="H39" s="3"/>
      <c r="I39" s="3"/>
      <c r="J39" s="3"/>
      <c r="K39" s="3"/>
      <c r="L39" s="3"/>
      <c r="M39" s="3"/>
      <c r="N39" s="3"/>
      <c r="O39" s="3"/>
      <c r="P39" s="3"/>
      <c r="Q39" s="3"/>
      <c r="R39" s="3"/>
      <c r="S39" s="3"/>
      <c r="T39" s="3"/>
      <c r="U39" s="3"/>
      <c r="V39" s="3"/>
      <c r="W39" s="3"/>
      <c r="X39" s="3"/>
      <c r="Y39" s="3"/>
    </row>
    <row r="40" spans="1:25" ht="16.350000000000001" customHeight="1">
      <c r="A40" s="3"/>
      <c r="B40" s="3"/>
      <c r="C40" s="3"/>
      <c r="D40" s="3"/>
      <c r="E40" s="3"/>
      <c r="F40" s="3"/>
      <c r="G40" s="3"/>
      <c r="H40" s="3"/>
      <c r="I40" s="3"/>
      <c r="J40" s="3"/>
      <c r="K40" s="3"/>
      <c r="L40" s="3"/>
      <c r="M40" s="3"/>
      <c r="N40" s="3"/>
      <c r="O40" s="3"/>
      <c r="P40" s="3"/>
      <c r="Q40" s="3"/>
      <c r="R40" s="3"/>
      <c r="S40" s="3"/>
      <c r="T40" s="3"/>
      <c r="U40" s="3"/>
      <c r="V40" s="3"/>
      <c r="W40" s="3"/>
      <c r="X40" s="3"/>
      <c r="Y40" s="3"/>
    </row>
    <row r="41" spans="1:25" ht="16.350000000000001" customHeight="1">
      <c r="A41" s="3"/>
      <c r="B41" s="3"/>
      <c r="C41" s="3"/>
      <c r="D41" s="3"/>
      <c r="E41" s="3"/>
      <c r="F41" s="3"/>
      <c r="G41" s="3"/>
      <c r="H41" s="3"/>
      <c r="I41" s="3"/>
      <c r="J41" s="3"/>
      <c r="K41" s="3"/>
      <c r="L41" s="3"/>
      <c r="M41" s="3"/>
      <c r="N41" s="3"/>
      <c r="O41" s="3"/>
      <c r="P41" s="3"/>
      <c r="Q41" s="3"/>
      <c r="R41" s="3"/>
      <c r="S41" s="3"/>
      <c r="T41" s="3"/>
      <c r="U41" s="3"/>
      <c r="V41" s="3"/>
      <c r="W41" s="3"/>
      <c r="X41" s="3"/>
      <c r="Y41" s="3"/>
    </row>
    <row r="42" spans="1:25" ht="20.25" customHeight="1">
      <c r="A42" s="65" t="s">
        <v>2</v>
      </c>
      <c r="B42" s="65" t="s">
        <v>22</v>
      </c>
      <c r="C42" s="65" t="s">
        <v>14</v>
      </c>
      <c r="D42" s="65" t="s">
        <v>5</v>
      </c>
      <c r="E42" s="65" t="s">
        <v>6</v>
      </c>
      <c r="F42" s="65" t="s">
        <v>7</v>
      </c>
      <c r="G42" s="65" t="s">
        <v>8</v>
      </c>
      <c r="H42" s="3"/>
      <c r="I42" s="3"/>
      <c r="J42" s="3"/>
      <c r="K42" s="3"/>
      <c r="L42" s="3"/>
      <c r="M42" s="3"/>
      <c r="N42" s="3"/>
      <c r="O42" s="3"/>
      <c r="P42" s="3"/>
      <c r="Q42" s="3"/>
      <c r="R42" s="3"/>
      <c r="S42" s="3"/>
      <c r="T42" s="3"/>
      <c r="U42" s="3"/>
      <c r="V42" s="3"/>
      <c r="W42" s="3"/>
      <c r="X42" s="3"/>
      <c r="Y42" s="3"/>
    </row>
    <row r="43" spans="1:25" ht="137.25" customHeight="1">
      <c r="A43" s="151">
        <v>3</v>
      </c>
      <c r="B43" s="131" t="s">
        <v>341</v>
      </c>
      <c r="C43" s="132">
        <v>44995</v>
      </c>
      <c r="D43" s="133" t="s">
        <v>53</v>
      </c>
      <c r="E43" s="134" t="s">
        <v>1206</v>
      </c>
      <c r="F43" s="127" t="s">
        <v>32</v>
      </c>
      <c r="G43" s="130" t="s">
        <v>312</v>
      </c>
      <c r="H43" s="3"/>
      <c r="I43" s="3"/>
      <c r="J43" s="3"/>
      <c r="K43" s="3"/>
      <c r="L43" s="3"/>
      <c r="M43" s="3"/>
      <c r="N43" s="3"/>
      <c r="O43" s="3"/>
      <c r="P43" s="3"/>
      <c r="Q43" s="3"/>
      <c r="R43" s="3"/>
      <c r="S43" s="3"/>
      <c r="T43" s="3"/>
      <c r="U43" s="3"/>
      <c r="V43" s="3"/>
      <c r="W43" s="3"/>
      <c r="X43" s="3"/>
      <c r="Y43" s="3"/>
    </row>
    <row r="44" spans="1:25" ht="137.25" customHeight="1">
      <c r="A44" s="152">
        <v>2</v>
      </c>
      <c r="B44" s="135" t="s">
        <v>54</v>
      </c>
      <c r="C44" s="136">
        <v>44932</v>
      </c>
      <c r="D44" s="137" t="s">
        <v>58</v>
      </c>
      <c r="E44" s="138" t="s">
        <v>1207</v>
      </c>
      <c r="F44" s="128" t="s">
        <v>32</v>
      </c>
      <c r="G44" s="129" t="s">
        <v>312</v>
      </c>
      <c r="H44" s="3"/>
      <c r="I44" s="3"/>
      <c r="J44" s="3"/>
      <c r="K44" s="3"/>
      <c r="L44" s="3"/>
      <c r="M44" s="3"/>
      <c r="N44" s="3"/>
      <c r="O44" s="3"/>
      <c r="P44" s="3"/>
      <c r="Q44" s="3"/>
      <c r="R44" s="3"/>
      <c r="S44" s="3"/>
      <c r="T44" s="3"/>
      <c r="U44" s="3"/>
      <c r="V44" s="3"/>
      <c r="W44" s="3"/>
      <c r="X44" s="3"/>
      <c r="Y44" s="3"/>
    </row>
    <row r="45" spans="1:25" ht="137.25" customHeight="1">
      <c r="A45" s="151">
        <v>1</v>
      </c>
      <c r="B45" s="131" t="s">
        <v>31</v>
      </c>
      <c r="C45" s="132">
        <v>44927</v>
      </c>
      <c r="D45" s="133" t="s">
        <v>53</v>
      </c>
      <c r="E45" s="139" t="s">
        <v>1208</v>
      </c>
      <c r="F45" s="127" t="s">
        <v>32</v>
      </c>
      <c r="G45" s="130" t="s">
        <v>312</v>
      </c>
      <c r="H45" s="3"/>
      <c r="I45" s="3"/>
      <c r="J45" s="3"/>
      <c r="K45" s="3"/>
      <c r="L45" s="3"/>
      <c r="M45" s="3"/>
      <c r="N45" s="3"/>
      <c r="O45" s="3"/>
      <c r="P45" s="3"/>
      <c r="Q45" s="3"/>
      <c r="R45" s="3"/>
      <c r="S45" s="3"/>
      <c r="T45" s="3"/>
      <c r="U45" s="3"/>
      <c r="V45" s="3"/>
      <c r="W45" s="3"/>
      <c r="X45" s="3"/>
      <c r="Y45" s="3"/>
    </row>
    <row r="46" spans="1:25" ht="102" hidden="1">
      <c r="A46" s="189">
        <v>1</v>
      </c>
      <c r="B46" s="195" t="s">
        <v>749</v>
      </c>
      <c r="C46" s="190">
        <v>45008</v>
      </c>
      <c r="D46" s="191" t="s">
        <v>614</v>
      </c>
      <c r="E46" s="192" t="s">
        <v>1085</v>
      </c>
      <c r="F46" s="194" t="s">
        <v>606</v>
      </c>
      <c r="G46" s="193" t="s">
        <v>615</v>
      </c>
      <c r="H46" s="3"/>
      <c r="I46" s="3"/>
      <c r="J46" s="3"/>
      <c r="K46" s="3"/>
      <c r="L46" s="3"/>
      <c r="M46" s="3"/>
      <c r="N46" s="3"/>
      <c r="O46" s="3"/>
      <c r="P46" s="3"/>
      <c r="Q46" s="3"/>
      <c r="R46" s="3"/>
      <c r="S46" s="3"/>
      <c r="T46" s="3"/>
      <c r="U46" s="3"/>
      <c r="V46" s="3"/>
      <c r="W46" s="3"/>
      <c r="X46" s="3"/>
      <c r="Y46" s="3"/>
    </row>
  </sheetData>
  <mergeCells count="3">
    <mergeCell ref="B1:G1"/>
    <mergeCell ref="B3:G3"/>
    <mergeCell ref="C2:G2"/>
  </mergeCells>
  <pageMargins left="0.7" right="0.7" top="0.75" bottom="0.75" header="0.3" footer="0.3"/>
  <pageSetup scale="55" orientation="portrait" horizontalDpi="4294967295" verticalDpi="4294967295" r:id="rId1"/>
  <drawing r:id="rId2"/>
  <tableParts count="1">
    <tablePart r:id="rId3"/>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615"/>
  <sheetViews>
    <sheetView showGridLines="0" zoomScaleNormal="100" workbookViewId="0">
      <selection activeCell="A41" sqref="A41"/>
    </sheetView>
  </sheetViews>
  <sheetFormatPr baseColWidth="10" defaultColWidth="11" defaultRowHeight="14.25"/>
  <cols>
    <col min="1" max="1" width="4.5" customWidth="1"/>
    <col min="2" max="2" width="9.375" customWidth="1"/>
    <col min="3" max="3" width="10.25" customWidth="1"/>
    <col min="4" max="4" width="11.75" customWidth="1"/>
    <col min="5" max="5" width="13.125" customWidth="1"/>
    <col min="6" max="6" width="35.25" customWidth="1"/>
    <col min="7" max="7" width="11.75" customWidth="1"/>
    <col min="8" max="8" width="16.75" customWidth="1"/>
    <col min="9" max="9" width="16.5" style="3" customWidth="1"/>
  </cols>
  <sheetData>
    <row r="1" spans="1:23" ht="5.25" customHeight="1">
      <c r="A1" s="47"/>
      <c r="B1" s="47"/>
      <c r="C1" s="47"/>
      <c r="D1" s="3"/>
      <c r="E1" s="47"/>
      <c r="F1" s="47"/>
      <c r="G1" s="47"/>
      <c r="H1" s="47"/>
      <c r="J1" s="3"/>
      <c r="K1" s="3"/>
      <c r="L1" s="3"/>
      <c r="M1" s="3"/>
      <c r="N1" s="3"/>
      <c r="O1" s="3"/>
      <c r="P1" s="3"/>
      <c r="Q1" s="3"/>
      <c r="R1" s="3"/>
      <c r="S1" s="3"/>
      <c r="T1" s="3"/>
      <c r="U1" s="3"/>
      <c r="V1" s="3"/>
      <c r="W1" s="3"/>
    </row>
    <row r="2" spans="1:23" ht="54" customHeight="1">
      <c r="A2" s="264" t="s">
        <v>258</v>
      </c>
      <c r="B2" s="264"/>
      <c r="C2" s="264"/>
      <c r="D2" s="264"/>
      <c r="E2" s="264"/>
      <c r="F2" s="264"/>
      <c r="G2" s="264"/>
      <c r="H2" s="264"/>
      <c r="I2" s="264"/>
      <c r="J2" s="3"/>
      <c r="K2" s="3"/>
      <c r="L2" s="3"/>
      <c r="M2" s="3"/>
      <c r="N2" s="3"/>
      <c r="O2" s="3"/>
      <c r="P2" s="3"/>
      <c r="Q2" s="3"/>
      <c r="R2" s="3"/>
      <c r="S2" s="3"/>
      <c r="T2" s="3"/>
      <c r="U2" s="3"/>
      <c r="V2" s="3"/>
      <c r="W2" s="3"/>
    </row>
    <row r="3" spans="1:23" ht="21">
      <c r="A3" s="250" t="s">
        <v>180</v>
      </c>
      <c r="B3" s="250"/>
      <c r="C3" s="250"/>
      <c r="D3" s="250"/>
      <c r="E3" s="250"/>
      <c r="F3" s="250"/>
      <c r="G3" s="250"/>
      <c r="H3" s="250"/>
      <c r="J3" s="3"/>
      <c r="K3" s="3"/>
      <c r="L3" s="3"/>
      <c r="M3" s="3"/>
      <c r="N3" s="3"/>
      <c r="O3" s="3"/>
      <c r="P3" s="3"/>
      <c r="Q3" s="3"/>
      <c r="R3" s="3"/>
      <c r="S3" s="3"/>
      <c r="T3" s="3"/>
      <c r="U3" s="3"/>
      <c r="V3" s="3"/>
      <c r="W3" s="3"/>
    </row>
    <row r="4" spans="1:23" ht="18.75" customHeight="1">
      <c r="A4" s="3"/>
      <c r="B4" s="4" t="s">
        <v>14</v>
      </c>
      <c r="C4" s="2" t="s">
        <v>1204</v>
      </c>
      <c r="D4" s="16"/>
      <c r="E4" s="47"/>
      <c r="F4" s="47"/>
      <c r="G4" s="47"/>
      <c r="H4" s="47"/>
      <c r="J4" s="3"/>
      <c r="K4" s="3"/>
      <c r="L4" s="3"/>
      <c r="M4" s="3"/>
      <c r="N4" s="3"/>
      <c r="O4" s="3"/>
      <c r="P4" s="3"/>
      <c r="Q4" s="3"/>
      <c r="R4" s="3"/>
      <c r="S4" s="3"/>
      <c r="T4" s="3"/>
      <c r="U4" s="3"/>
      <c r="V4" s="3"/>
      <c r="W4" s="3"/>
    </row>
    <row r="5" spans="1:23">
      <c r="A5" s="3"/>
      <c r="B5" s="3"/>
      <c r="C5" s="3"/>
      <c r="D5" s="3"/>
      <c r="E5" s="3"/>
      <c r="F5" s="3"/>
      <c r="G5" s="3"/>
      <c r="H5" s="3"/>
      <c r="J5" s="3"/>
      <c r="K5" s="3"/>
      <c r="L5" s="3"/>
      <c r="M5" s="3"/>
      <c r="N5" s="3"/>
      <c r="O5" s="3"/>
      <c r="P5" s="3"/>
      <c r="Q5" s="3"/>
      <c r="R5" s="3"/>
      <c r="S5" s="3"/>
      <c r="T5" s="3"/>
      <c r="U5" s="3"/>
      <c r="V5" s="3"/>
      <c r="W5" s="3"/>
    </row>
    <row r="6" spans="1:23">
      <c r="A6" s="3"/>
      <c r="B6" s="3"/>
      <c r="C6" s="3"/>
      <c r="D6" s="3"/>
      <c r="E6" s="3"/>
      <c r="F6" s="3"/>
      <c r="G6" s="3"/>
      <c r="H6" s="3"/>
      <c r="J6" s="3"/>
      <c r="K6" s="3"/>
      <c r="L6" s="3"/>
      <c r="M6" s="3"/>
      <c r="N6" s="3"/>
      <c r="O6" s="3"/>
      <c r="P6" s="3"/>
      <c r="Q6" s="3"/>
      <c r="R6" s="3"/>
      <c r="S6" s="3"/>
      <c r="T6" s="3"/>
      <c r="U6" s="3"/>
      <c r="V6" s="3"/>
      <c r="W6" s="3"/>
    </row>
    <row r="7" spans="1:23">
      <c r="A7" s="3"/>
      <c r="B7" s="3"/>
      <c r="C7" s="3"/>
      <c r="D7" s="3"/>
      <c r="I7"/>
      <c r="K7" s="3"/>
      <c r="L7" s="3"/>
      <c r="M7" s="3"/>
      <c r="N7" s="3"/>
      <c r="O7" s="3"/>
      <c r="P7" s="3"/>
      <c r="Q7" s="3"/>
      <c r="R7" s="3"/>
      <c r="S7" s="3"/>
      <c r="T7" s="3"/>
      <c r="U7" s="3"/>
      <c r="V7" s="3"/>
      <c r="W7" s="3"/>
    </row>
    <row r="8" spans="1:23">
      <c r="A8" s="3"/>
      <c r="B8" s="3"/>
      <c r="C8" s="3"/>
      <c r="D8" s="3"/>
      <c r="I8"/>
      <c r="K8" s="3"/>
      <c r="L8" s="3"/>
      <c r="M8" s="3"/>
      <c r="N8" s="3"/>
      <c r="O8" s="3"/>
      <c r="P8" s="3"/>
      <c r="Q8" s="3"/>
      <c r="R8" s="3"/>
      <c r="S8" s="3"/>
      <c r="T8" s="3"/>
      <c r="U8" s="3"/>
      <c r="V8" s="3"/>
      <c r="W8" s="3"/>
    </row>
    <row r="9" spans="1:23">
      <c r="A9" s="3"/>
      <c r="B9" s="3"/>
      <c r="C9" s="3"/>
      <c r="D9" s="3"/>
      <c r="I9"/>
      <c r="K9" s="3"/>
      <c r="L9" s="3"/>
      <c r="M9" s="3"/>
      <c r="N9" s="3"/>
      <c r="O9" s="3"/>
      <c r="P9" s="3"/>
      <c r="Q9" s="3"/>
      <c r="R9" s="3"/>
      <c r="S9" s="3"/>
      <c r="T9" s="3"/>
      <c r="U9" s="3"/>
      <c r="V9" s="3"/>
      <c r="W9" s="3"/>
    </row>
    <row r="10" spans="1:23">
      <c r="A10" s="3"/>
      <c r="B10" s="3"/>
      <c r="C10" s="3"/>
      <c r="D10" s="3"/>
      <c r="I10"/>
      <c r="K10" s="3"/>
      <c r="L10" s="3"/>
      <c r="M10" s="3"/>
      <c r="N10" s="3"/>
      <c r="O10" s="3"/>
      <c r="P10" s="3"/>
      <c r="Q10" s="3"/>
      <c r="R10" s="3"/>
      <c r="S10" s="3"/>
      <c r="T10" s="3"/>
      <c r="U10" s="3"/>
      <c r="V10" s="3"/>
      <c r="W10" s="3"/>
    </row>
    <row r="11" spans="1:23">
      <c r="A11" s="3"/>
      <c r="B11" s="3"/>
      <c r="C11" s="3"/>
      <c r="D11" s="3"/>
      <c r="I11"/>
      <c r="K11" s="3"/>
      <c r="L11" s="3"/>
      <c r="M11" s="3"/>
      <c r="N11" s="3"/>
      <c r="O11" s="3"/>
      <c r="P11" s="3"/>
      <c r="Q11" s="3"/>
      <c r="R11" s="3"/>
      <c r="S11" s="3"/>
      <c r="T11" s="3"/>
      <c r="U11" s="3"/>
      <c r="V11" s="3"/>
      <c r="W11" s="3"/>
    </row>
    <row r="12" spans="1:23">
      <c r="A12" s="3"/>
      <c r="B12" s="3"/>
      <c r="C12" s="3"/>
      <c r="D12" s="3"/>
      <c r="E12" s="3"/>
      <c r="F12" s="3"/>
      <c r="G12" s="3"/>
      <c r="H12" s="3"/>
      <c r="J12" s="3"/>
      <c r="K12" s="3"/>
      <c r="L12" s="3"/>
      <c r="M12" s="3"/>
      <c r="N12" s="3"/>
      <c r="O12" s="3"/>
      <c r="P12" s="3"/>
      <c r="Q12" s="3"/>
      <c r="R12" s="3"/>
      <c r="S12" s="3"/>
      <c r="T12" s="3"/>
      <c r="U12" s="3"/>
      <c r="V12" s="3"/>
      <c r="W12" s="3"/>
    </row>
    <row r="13" spans="1:23">
      <c r="A13" s="3"/>
      <c r="B13" s="3"/>
      <c r="C13" s="3"/>
      <c r="D13" s="3"/>
      <c r="E13" s="3"/>
      <c r="F13" s="3"/>
      <c r="G13" s="3"/>
      <c r="H13" s="3"/>
      <c r="J13" s="3"/>
      <c r="K13" s="3"/>
      <c r="L13" s="3"/>
      <c r="M13" s="3"/>
      <c r="N13" s="3"/>
      <c r="O13" s="3"/>
      <c r="P13" s="3"/>
      <c r="Q13" s="3"/>
      <c r="R13" s="3"/>
      <c r="S13" s="3"/>
      <c r="T13" s="3"/>
      <c r="U13" s="3"/>
      <c r="V13" s="3"/>
      <c r="W13" s="3"/>
    </row>
    <row r="14" spans="1:23">
      <c r="A14" s="3"/>
      <c r="B14" s="3"/>
      <c r="C14" s="3"/>
      <c r="D14" s="3"/>
      <c r="E14" s="3"/>
      <c r="F14" s="3"/>
      <c r="G14" s="3"/>
      <c r="H14" s="3"/>
      <c r="J14" s="3"/>
      <c r="K14" s="3"/>
      <c r="L14" s="3"/>
      <c r="M14" s="3"/>
      <c r="N14" s="3"/>
      <c r="O14" s="3"/>
      <c r="P14" s="3"/>
      <c r="Q14" s="3"/>
      <c r="R14" s="3"/>
      <c r="S14" s="3"/>
      <c r="T14" s="3"/>
      <c r="U14" s="3"/>
      <c r="V14" s="3"/>
      <c r="W14" s="3"/>
    </row>
    <row r="15" spans="1:23">
      <c r="A15" s="3"/>
      <c r="B15" s="3"/>
      <c r="C15" s="3"/>
      <c r="D15" s="3"/>
      <c r="E15" s="3"/>
      <c r="F15" s="3"/>
      <c r="G15" s="3"/>
      <c r="H15" s="3"/>
      <c r="J15" s="3"/>
      <c r="K15" s="3"/>
      <c r="L15" s="3"/>
      <c r="M15" s="3"/>
      <c r="N15" s="3"/>
      <c r="O15" s="3"/>
      <c r="P15" s="3"/>
      <c r="Q15" s="3"/>
      <c r="R15" s="3"/>
      <c r="S15" s="3"/>
      <c r="T15" s="3"/>
      <c r="U15" s="3"/>
      <c r="V15" s="3"/>
      <c r="W15" s="3"/>
    </row>
    <row r="16" spans="1:23">
      <c r="A16" s="3"/>
      <c r="B16" s="3"/>
      <c r="C16" s="3"/>
      <c r="D16" s="3"/>
      <c r="E16" s="3"/>
      <c r="F16" s="3"/>
      <c r="G16" s="3"/>
      <c r="H16" s="3"/>
      <c r="J16" s="3"/>
      <c r="K16" s="3"/>
      <c r="L16" s="3"/>
      <c r="M16" s="3"/>
      <c r="N16" s="3"/>
      <c r="O16" s="3"/>
      <c r="P16" s="3"/>
      <c r="Q16" s="3"/>
      <c r="R16" s="3"/>
      <c r="S16" s="3"/>
      <c r="T16" s="3"/>
      <c r="U16" s="3"/>
      <c r="V16" s="3"/>
      <c r="W16" s="3"/>
    </row>
    <row r="17" spans="1:23">
      <c r="A17" s="3"/>
      <c r="B17" s="3"/>
      <c r="C17" s="3"/>
      <c r="D17" s="3"/>
      <c r="E17" s="3"/>
      <c r="F17" s="3"/>
      <c r="G17" s="3"/>
      <c r="H17" s="3"/>
      <c r="J17" s="3"/>
      <c r="K17" s="3"/>
      <c r="L17" s="3"/>
      <c r="M17" s="3"/>
      <c r="N17" s="3"/>
      <c r="O17" s="3"/>
      <c r="P17" s="3"/>
      <c r="Q17" s="3"/>
      <c r="R17" s="3"/>
      <c r="S17" s="3"/>
      <c r="T17" s="3"/>
      <c r="U17" s="3"/>
      <c r="V17" s="3"/>
      <c r="W17" s="3"/>
    </row>
    <row r="18" spans="1:23">
      <c r="A18" s="3"/>
      <c r="B18" s="3"/>
      <c r="C18" s="3"/>
      <c r="D18" s="3"/>
      <c r="E18" s="3"/>
      <c r="F18" s="3"/>
      <c r="G18" s="3"/>
      <c r="H18" s="3"/>
      <c r="J18" s="3"/>
      <c r="K18" s="3"/>
      <c r="L18" s="3"/>
      <c r="M18" s="3"/>
      <c r="N18" s="3"/>
      <c r="O18" s="3"/>
      <c r="P18" s="3"/>
      <c r="Q18" s="3"/>
      <c r="R18" s="3"/>
      <c r="S18" s="3"/>
      <c r="T18" s="3"/>
      <c r="U18" s="3"/>
      <c r="V18" s="3"/>
      <c r="W18" s="3"/>
    </row>
    <row r="19" spans="1:23">
      <c r="A19" s="3"/>
      <c r="B19" s="3"/>
      <c r="C19" s="3"/>
      <c r="D19" s="3"/>
      <c r="E19" s="3"/>
      <c r="F19" s="3"/>
      <c r="G19" s="3"/>
      <c r="H19" s="3"/>
      <c r="J19" s="3"/>
      <c r="K19" s="3"/>
      <c r="L19" s="3"/>
      <c r="M19" s="3"/>
      <c r="N19" s="3"/>
      <c r="O19" s="3"/>
      <c r="P19" s="3"/>
      <c r="Q19" s="3"/>
      <c r="R19" s="3"/>
      <c r="S19" s="3"/>
      <c r="T19" s="3"/>
      <c r="U19" s="3"/>
      <c r="V19" s="3"/>
      <c r="W19" s="3"/>
    </row>
    <row r="20" spans="1:23">
      <c r="A20" s="3"/>
      <c r="B20" s="3"/>
      <c r="C20" s="3"/>
      <c r="D20" s="3"/>
      <c r="E20" s="3"/>
      <c r="F20" s="3"/>
      <c r="G20" s="3"/>
      <c r="H20" s="3"/>
      <c r="J20" s="3"/>
      <c r="K20" s="3"/>
      <c r="L20" s="3"/>
      <c r="M20" s="3"/>
      <c r="N20" s="3"/>
      <c r="O20" s="3"/>
      <c r="P20" s="3"/>
      <c r="Q20" s="3"/>
      <c r="R20" s="3"/>
      <c r="S20" s="3"/>
      <c r="T20" s="3"/>
      <c r="U20" s="3"/>
      <c r="V20" s="3"/>
      <c r="W20" s="3"/>
    </row>
    <row r="21" spans="1:23">
      <c r="A21" s="3"/>
      <c r="B21" s="3"/>
      <c r="C21" s="3"/>
      <c r="D21" s="3"/>
      <c r="E21" s="3"/>
      <c r="F21" s="3"/>
      <c r="G21" s="3"/>
      <c r="H21" s="3"/>
      <c r="J21" s="3"/>
      <c r="K21" s="3"/>
      <c r="L21" s="3"/>
      <c r="M21" s="3"/>
      <c r="N21" s="3"/>
      <c r="O21" s="3"/>
      <c r="P21" s="3"/>
      <c r="Q21" s="3"/>
      <c r="R21" s="3"/>
      <c r="S21" s="3"/>
      <c r="T21" s="3"/>
      <c r="U21" s="3"/>
      <c r="V21" s="3"/>
      <c r="W21" s="3"/>
    </row>
    <row r="22" spans="1:23">
      <c r="A22" s="3"/>
      <c r="B22" s="3"/>
      <c r="C22" s="3"/>
      <c r="D22" s="3"/>
      <c r="E22" s="3"/>
      <c r="F22" s="3"/>
      <c r="G22" s="3"/>
      <c r="H22" s="3"/>
      <c r="J22" s="3"/>
      <c r="K22" s="3"/>
      <c r="L22" s="3"/>
      <c r="M22" s="3"/>
      <c r="N22" s="3"/>
      <c r="O22" s="3"/>
      <c r="P22" s="3"/>
      <c r="Q22" s="3"/>
      <c r="R22" s="3"/>
      <c r="S22" s="3"/>
      <c r="T22" s="3"/>
      <c r="U22" s="3"/>
      <c r="V22" s="3"/>
      <c r="W22" s="3"/>
    </row>
    <row r="37" spans="1:1" ht="9" customHeight="1"/>
    <row r="40" spans="1:1" ht="14.25" customHeight="1"/>
    <row r="41" spans="1:1" ht="14.25" customHeight="1">
      <c r="A41" t="s">
        <v>1344</v>
      </c>
    </row>
    <row r="42" spans="1:1" ht="14.25" customHeight="1"/>
    <row r="43" spans="1:1" ht="14.25" customHeight="1"/>
    <row r="44" spans="1:1" ht="14.25" customHeight="1"/>
    <row r="45" spans="1:1" ht="14.25" customHeight="1"/>
    <row r="46" spans="1:1" ht="14.25" customHeight="1"/>
    <row r="47" spans="1:1" ht="14.25" customHeight="1"/>
    <row r="48" spans="1:1" ht="14.25" customHeight="1"/>
    <row r="49" ht="14.25" customHeight="1"/>
    <row r="50" ht="14.25" customHeight="1"/>
    <row r="51" ht="14.25" customHeight="1"/>
    <row r="52" ht="14.25" customHeight="1"/>
    <row r="53" ht="14.25" customHeight="1"/>
    <row r="54" ht="14.25" customHeight="1"/>
    <row r="55" ht="14.25" customHeight="1"/>
    <row r="56" ht="14.25" customHeight="1"/>
    <row r="57" ht="14.25" customHeight="1"/>
    <row r="58" ht="14.25" customHeight="1"/>
    <row r="59" ht="14.25" customHeight="1"/>
    <row r="60" ht="14.25" customHeight="1"/>
    <row r="61" ht="14.25" customHeight="1"/>
    <row r="62" ht="14.25" customHeight="1"/>
    <row r="63" ht="14.25" customHeight="1"/>
    <row r="64" ht="14.25" customHeight="1"/>
    <row r="65" ht="14.25" customHeight="1"/>
    <row r="66" ht="14.25" customHeight="1"/>
    <row r="67" ht="14.25" customHeight="1"/>
    <row r="68" ht="14.25" customHeight="1"/>
    <row r="69" ht="14.25" customHeight="1"/>
    <row r="70" ht="14.25" customHeight="1"/>
    <row r="71" ht="14.25" customHeight="1"/>
    <row r="72" ht="14.25" customHeight="1"/>
    <row r="73" ht="14.25" customHeight="1"/>
    <row r="74" ht="14.25" customHeight="1"/>
    <row r="75" ht="14.25" customHeight="1"/>
    <row r="76" ht="14.25" customHeight="1"/>
    <row r="77" ht="14.25" customHeight="1"/>
    <row r="78" ht="14.25" customHeight="1"/>
    <row r="79" ht="14.25" customHeight="1"/>
    <row r="80" ht="14.25" customHeight="1"/>
    <row r="81" ht="14.25" customHeight="1"/>
    <row r="82" ht="14.25" customHeight="1"/>
    <row r="83" ht="14.25" customHeight="1"/>
    <row r="84" ht="14.25" customHeight="1"/>
    <row r="85" ht="14.25" customHeight="1"/>
    <row r="86" ht="14.25" customHeight="1"/>
    <row r="87" ht="14.25" customHeight="1"/>
    <row r="88" ht="14.25" customHeight="1"/>
    <row r="89" ht="14.25" customHeight="1"/>
    <row r="90" ht="14.25" customHeight="1"/>
    <row r="91" ht="14.25" customHeight="1"/>
    <row r="92" ht="14.25" customHeight="1"/>
    <row r="93" ht="14.25" customHeight="1"/>
    <row r="94" ht="14.25" customHeight="1"/>
    <row r="95" ht="14.25" customHeight="1"/>
    <row r="96" ht="14.25" customHeight="1"/>
    <row r="97" ht="14.25" customHeight="1"/>
    <row r="98" ht="14.25" customHeight="1"/>
    <row r="99" ht="14.25" customHeight="1"/>
    <row r="100" ht="14.25" customHeight="1"/>
    <row r="101" ht="14.25" customHeight="1"/>
    <row r="102" ht="14.25" customHeight="1"/>
    <row r="103" ht="14.25" customHeight="1"/>
    <row r="104" ht="14.25" customHeight="1"/>
    <row r="105" ht="14.25" customHeight="1"/>
    <row r="106" ht="14.25" customHeight="1"/>
    <row r="107" ht="14.25" customHeight="1"/>
    <row r="108" ht="14.25" customHeight="1"/>
    <row r="109" ht="14.25" customHeight="1"/>
    <row r="110" ht="14.25" customHeight="1"/>
    <row r="111" ht="14.25" customHeight="1"/>
    <row r="112" ht="14.25" customHeight="1"/>
    <row r="113" ht="14.25" customHeight="1"/>
    <row r="114" ht="14.25" customHeight="1"/>
    <row r="115" ht="14.25" customHeight="1"/>
    <row r="116" ht="14.25" customHeight="1"/>
    <row r="117" ht="14.25" customHeight="1"/>
    <row r="118" ht="14.25" customHeight="1"/>
    <row r="119" ht="14.25" customHeight="1"/>
    <row r="120" ht="14.25" customHeight="1"/>
    <row r="121" ht="14.25" customHeight="1"/>
    <row r="122" ht="14.25" customHeight="1"/>
    <row r="123" ht="14.25" customHeight="1"/>
    <row r="124" ht="14.25" customHeight="1"/>
    <row r="125" ht="14.25" customHeight="1"/>
    <row r="126" ht="14.25" customHeight="1"/>
    <row r="127" ht="14.25" customHeight="1"/>
    <row r="128" ht="14.25" customHeight="1"/>
    <row r="129" ht="14.25" customHeight="1"/>
    <row r="130" ht="14.25" customHeight="1"/>
    <row r="131" ht="14.25" customHeight="1"/>
    <row r="132" ht="14.25" customHeight="1"/>
    <row r="133" ht="14.25" customHeight="1"/>
    <row r="134" ht="14.25" customHeight="1"/>
    <row r="135" ht="14.25" customHeight="1"/>
    <row r="136" ht="14.25" customHeight="1"/>
    <row r="137" ht="14.25" customHeight="1"/>
    <row r="138" ht="14.25" customHeight="1"/>
    <row r="139" ht="14.25" customHeight="1"/>
    <row r="140" ht="14.25" customHeight="1"/>
    <row r="141" ht="14.25" customHeight="1"/>
    <row r="142" ht="14.25" customHeight="1"/>
    <row r="143" ht="14.25" customHeight="1"/>
    <row r="144" ht="14.25" customHeight="1"/>
    <row r="145" ht="14.25" customHeight="1"/>
    <row r="146" ht="14.25" customHeight="1"/>
    <row r="147" ht="14.25" customHeight="1"/>
    <row r="148" ht="14.25" customHeight="1"/>
    <row r="149" ht="14.25" customHeight="1"/>
    <row r="150" ht="14.25" customHeight="1"/>
    <row r="151" ht="14.25" customHeight="1"/>
    <row r="152" ht="14.25" customHeight="1"/>
    <row r="153" ht="14.25" customHeight="1"/>
    <row r="154" ht="14.25" customHeight="1"/>
    <row r="155" ht="14.25" customHeight="1"/>
    <row r="156" ht="14.25" customHeight="1"/>
    <row r="157" ht="14.25" customHeight="1"/>
    <row r="158" ht="14.25" customHeight="1"/>
    <row r="159" ht="14.25" customHeight="1"/>
    <row r="160" ht="14.25" customHeight="1"/>
    <row r="161" ht="14.25" customHeight="1"/>
    <row r="162" ht="14.25" customHeight="1"/>
    <row r="163" ht="14.25" customHeight="1"/>
    <row r="164" ht="14.25" customHeight="1"/>
    <row r="165" ht="14.25" customHeight="1"/>
    <row r="166" ht="14.25" customHeight="1"/>
    <row r="167" ht="14.25" customHeight="1"/>
    <row r="168" ht="14.25" customHeight="1"/>
    <row r="169" ht="14.25" customHeight="1"/>
    <row r="170" ht="14.25" customHeight="1"/>
    <row r="171" ht="14.25" customHeight="1"/>
    <row r="172" ht="14.25" customHeight="1"/>
    <row r="173" ht="14.25" customHeight="1"/>
    <row r="174" ht="14.25" customHeight="1"/>
    <row r="175" ht="14.25" customHeight="1"/>
    <row r="176" ht="14.25" customHeight="1"/>
    <row r="177" ht="14.25" customHeight="1"/>
    <row r="178" ht="14.25" customHeight="1"/>
    <row r="179" ht="14.25" customHeight="1"/>
    <row r="180" ht="14.25" customHeight="1"/>
    <row r="181" ht="14.25" customHeight="1"/>
    <row r="182" ht="14.25" customHeight="1"/>
    <row r="183" ht="14.25" customHeight="1"/>
    <row r="184" ht="14.25" customHeight="1"/>
    <row r="185" ht="14.25" customHeight="1"/>
    <row r="186" ht="14.25" customHeight="1"/>
    <row r="187" ht="14.25" customHeight="1"/>
    <row r="188" ht="14.25" customHeight="1"/>
    <row r="189" ht="14.25" customHeight="1"/>
    <row r="190" ht="14.25" customHeight="1"/>
    <row r="191" ht="14.25" customHeight="1"/>
    <row r="192" ht="14.25" customHeight="1"/>
    <row r="193" ht="14.25" customHeight="1"/>
    <row r="194" ht="14.25" customHeight="1"/>
    <row r="195" ht="14.25" customHeight="1"/>
    <row r="196" ht="14.25" customHeight="1"/>
    <row r="197" ht="14.25" customHeight="1"/>
    <row r="198" ht="14.25" customHeight="1"/>
    <row r="199" ht="14.25" customHeight="1"/>
    <row r="200" ht="14.25" customHeight="1"/>
    <row r="201" ht="14.25" customHeight="1"/>
    <row r="202" ht="14.25" customHeight="1"/>
    <row r="203" ht="14.25" customHeight="1"/>
    <row r="204" ht="14.25" customHeight="1"/>
    <row r="205" ht="14.25" customHeight="1"/>
    <row r="206" ht="14.25" customHeight="1"/>
    <row r="207" ht="14.25" customHeight="1"/>
    <row r="208" ht="14.25" customHeight="1"/>
    <row r="209" ht="14.25" customHeight="1"/>
    <row r="210" ht="14.25" customHeight="1"/>
    <row r="211" ht="14.25" customHeight="1"/>
    <row r="212" ht="14.25" customHeight="1"/>
    <row r="213" ht="14.25" customHeight="1"/>
    <row r="214" ht="14.25" customHeight="1"/>
    <row r="215" ht="14.25" customHeight="1"/>
    <row r="216" ht="14.25" customHeight="1"/>
    <row r="217" ht="14.25" customHeight="1"/>
    <row r="218" ht="14.25" customHeight="1"/>
    <row r="219" ht="14.25" customHeight="1"/>
    <row r="220" ht="14.25" customHeight="1"/>
    <row r="221" ht="14.25" customHeight="1"/>
    <row r="222" ht="14.25" customHeight="1"/>
    <row r="223" ht="14.25" customHeight="1"/>
    <row r="224" ht="14.25" customHeight="1"/>
    <row r="225" ht="14.25" customHeight="1"/>
    <row r="226" ht="14.25" customHeight="1"/>
    <row r="227" ht="14.25" customHeight="1"/>
    <row r="228" ht="14.25" customHeight="1"/>
    <row r="229" ht="14.25" customHeight="1"/>
    <row r="230" ht="14.25" customHeight="1"/>
    <row r="231" ht="14.25" customHeight="1"/>
    <row r="232" ht="14.25" customHeight="1"/>
    <row r="233" ht="14.25" customHeight="1"/>
    <row r="234" ht="14.25" customHeight="1"/>
    <row r="235" ht="14.25" customHeight="1"/>
    <row r="236" ht="14.25" customHeight="1"/>
    <row r="237" ht="14.25" customHeight="1"/>
    <row r="238" ht="14.25" customHeight="1"/>
    <row r="239" ht="14.25" customHeight="1"/>
    <row r="240" ht="14.25" customHeight="1"/>
    <row r="241" ht="14.25" customHeight="1"/>
    <row r="242" ht="14.25" customHeight="1"/>
    <row r="243" ht="14.25" customHeight="1"/>
    <row r="244" ht="14.25" customHeight="1"/>
    <row r="245" ht="14.25" customHeight="1"/>
    <row r="246" ht="14.25" customHeight="1"/>
    <row r="247" ht="14.25" customHeight="1"/>
    <row r="248" ht="14.25" customHeight="1"/>
    <row r="249" ht="14.25" customHeight="1"/>
    <row r="250" ht="14.25" customHeight="1"/>
    <row r="251" ht="14.25" customHeight="1"/>
    <row r="252" ht="14.25" customHeight="1"/>
    <row r="253" ht="14.25" customHeight="1"/>
    <row r="254" ht="14.25" customHeight="1"/>
    <row r="255" ht="14.25" customHeight="1"/>
    <row r="256" ht="14.25" customHeight="1"/>
    <row r="257" ht="14.25" customHeight="1"/>
    <row r="258" ht="14.25" customHeight="1"/>
    <row r="259" ht="14.25" customHeight="1"/>
    <row r="260" ht="14.25" customHeight="1"/>
    <row r="261" ht="14.25" customHeight="1"/>
    <row r="262" ht="14.25" customHeight="1"/>
    <row r="263" ht="14.25" customHeight="1"/>
    <row r="264" ht="14.25" customHeight="1"/>
    <row r="265" ht="14.25" customHeight="1"/>
    <row r="266" ht="14.25" customHeight="1"/>
    <row r="267" ht="14.25" customHeight="1"/>
    <row r="268" ht="14.25" customHeight="1"/>
    <row r="269" ht="14.25" customHeight="1"/>
    <row r="270" ht="14.25" customHeight="1"/>
    <row r="271" ht="14.25" customHeight="1"/>
    <row r="272" ht="14.25" customHeight="1"/>
    <row r="273" ht="14.25" customHeight="1"/>
    <row r="274" ht="14.25" customHeight="1"/>
    <row r="275" ht="14.25" customHeight="1"/>
    <row r="276" ht="14.25" customHeight="1"/>
    <row r="277" ht="14.25" customHeight="1"/>
    <row r="278" ht="14.25" customHeight="1"/>
    <row r="279" ht="14.25" customHeight="1"/>
    <row r="280" ht="14.25" customHeight="1"/>
    <row r="281" ht="14.25" customHeight="1"/>
    <row r="282" ht="14.25" customHeight="1"/>
    <row r="283" ht="14.25" customHeight="1"/>
    <row r="284" ht="14.25" customHeight="1"/>
    <row r="285" ht="14.25" customHeight="1"/>
    <row r="286" ht="14.25" customHeight="1"/>
    <row r="287" ht="14.25" customHeight="1"/>
    <row r="288" ht="14.25" customHeight="1"/>
    <row r="289" ht="14.25" customHeight="1"/>
    <row r="290" ht="14.25" customHeight="1"/>
    <row r="291" ht="14.25" customHeight="1"/>
    <row r="292" ht="14.25" customHeight="1"/>
    <row r="293" ht="14.25" customHeight="1"/>
    <row r="294" ht="14.25" customHeight="1"/>
    <row r="295" ht="14.25" customHeight="1"/>
    <row r="296" ht="14.25" customHeight="1"/>
    <row r="297" ht="14.25" customHeight="1"/>
    <row r="298" ht="14.25" customHeight="1"/>
    <row r="299" ht="14.25" customHeight="1"/>
    <row r="300" ht="14.25" customHeight="1"/>
    <row r="301" ht="14.25" customHeight="1"/>
    <row r="302" ht="14.25" customHeight="1"/>
    <row r="303" ht="14.25" customHeight="1"/>
    <row r="304" ht="14.25" customHeight="1"/>
    <row r="305" ht="14.25" customHeight="1"/>
    <row r="306" ht="14.25" customHeight="1"/>
    <row r="307" ht="14.25" customHeight="1"/>
    <row r="308" ht="14.25" customHeight="1"/>
    <row r="309" ht="14.25" customHeight="1"/>
    <row r="310" ht="14.25" customHeight="1"/>
    <row r="311" ht="14.25" customHeight="1"/>
    <row r="312" ht="14.25" customHeight="1"/>
    <row r="313" ht="14.25" customHeight="1"/>
    <row r="314" ht="14.25" customHeight="1"/>
    <row r="315" ht="14.25" customHeight="1"/>
    <row r="316" ht="14.25" customHeight="1"/>
    <row r="317" ht="14.25" customHeight="1"/>
    <row r="318" ht="14.25" customHeight="1"/>
    <row r="319" ht="14.25" customHeight="1"/>
    <row r="320" ht="14.25" customHeight="1"/>
    <row r="321" ht="14.25" customHeight="1"/>
    <row r="322" ht="14.25" customHeight="1"/>
    <row r="323" ht="14.25" customHeight="1"/>
    <row r="324" ht="14.25" customHeight="1"/>
    <row r="325" ht="14.25" customHeight="1"/>
    <row r="326" ht="14.25" customHeight="1"/>
    <row r="327" ht="14.25" customHeight="1"/>
    <row r="328" ht="14.25" customHeight="1"/>
    <row r="329" ht="14.25" customHeight="1"/>
    <row r="330" ht="14.25" customHeight="1"/>
    <row r="331" ht="14.25" customHeight="1"/>
    <row r="332" ht="14.25" customHeight="1"/>
    <row r="333" ht="14.25" customHeight="1"/>
    <row r="334" ht="14.25" customHeight="1"/>
    <row r="335" ht="14.25" customHeight="1"/>
    <row r="336" ht="14.25" customHeight="1"/>
    <row r="337" ht="14.25" customHeight="1"/>
    <row r="338" ht="14.25" customHeight="1"/>
    <row r="339" ht="14.25" customHeight="1"/>
    <row r="340" ht="14.25" customHeight="1"/>
    <row r="341" ht="14.25" customHeight="1"/>
    <row r="342" ht="14.25" customHeight="1"/>
    <row r="343" ht="14.25" customHeight="1"/>
    <row r="344" ht="14.25" customHeight="1"/>
    <row r="345" ht="14.25" customHeight="1"/>
    <row r="346" ht="14.25" customHeight="1"/>
    <row r="347" ht="14.25" customHeight="1"/>
    <row r="348" ht="14.25" customHeight="1"/>
    <row r="349" ht="14.25" customHeight="1"/>
    <row r="350" ht="14.25" customHeight="1"/>
    <row r="351" ht="14.25" customHeight="1"/>
    <row r="352" ht="14.25" customHeight="1"/>
    <row r="353" ht="14.25" customHeight="1"/>
    <row r="354" ht="14.25" customHeight="1"/>
    <row r="355" ht="14.25" customHeight="1"/>
    <row r="356" ht="14.25" customHeight="1"/>
    <row r="357" ht="14.25" customHeight="1"/>
    <row r="358" ht="14.25" customHeight="1"/>
    <row r="359" ht="14.25" customHeight="1"/>
    <row r="360" ht="14.25" customHeight="1"/>
    <row r="361" ht="14.25" customHeight="1"/>
    <row r="362" ht="14.25" customHeight="1"/>
    <row r="363" ht="14.25" customHeight="1"/>
    <row r="364" ht="14.25" customHeight="1"/>
    <row r="365" ht="14.25" customHeight="1"/>
    <row r="366" ht="14.25" customHeight="1"/>
    <row r="367" ht="14.25" customHeight="1"/>
    <row r="368" ht="14.25" customHeight="1"/>
    <row r="369" ht="14.25" customHeight="1"/>
    <row r="370" ht="14.25" customHeight="1"/>
    <row r="371" ht="14.25" customHeight="1"/>
    <row r="372" ht="14.25" customHeight="1"/>
    <row r="373" ht="14.25" customHeight="1"/>
    <row r="374" ht="14.25" customHeight="1"/>
    <row r="375" ht="14.25" customHeight="1"/>
    <row r="376" ht="14.25" customHeight="1"/>
    <row r="377" ht="14.25" customHeight="1"/>
    <row r="378" ht="14.25" customHeight="1"/>
    <row r="379" ht="14.25" customHeight="1"/>
    <row r="380" ht="14.25" customHeight="1"/>
    <row r="381" ht="14.25" customHeight="1"/>
    <row r="382" ht="14.25" customHeight="1"/>
    <row r="383" ht="14.25" customHeight="1"/>
    <row r="384" ht="14.25" customHeight="1"/>
    <row r="385" ht="14.25" customHeight="1"/>
    <row r="386" ht="14.25" customHeight="1"/>
    <row r="387" ht="14.25" customHeight="1"/>
    <row r="388" ht="14.25" customHeight="1"/>
    <row r="389" ht="14.25" customHeight="1"/>
    <row r="390" ht="14.25" customHeight="1"/>
    <row r="391" ht="14.25" customHeight="1"/>
    <row r="392" ht="14.25" customHeight="1"/>
    <row r="393" ht="14.25" customHeight="1"/>
    <row r="394" ht="14.25" customHeight="1"/>
    <row r="395" ht="14.25" customHeight="1"/>
    <row r="396" ht="14.25" customHeight="1"/>
    <row r="397" ht="14.25" customHeight="1"/>
    <row r="398" ht="14.25" customHeight="1"/>
    <row r="399" ht="14.25" customHeight="1"/>
    <row r="400" ht="14.25" customHeight="1"/>
    <row r="401" ht="14.25" customHeight="1"/>
    <row r="402" ht="14.25" customHeight="1"/>
    <row r="403" ht="14.25" customHeight="1"/>
    <row r="404" ht="14.25" customHeight="1"/>
    <row r="405" ht="14.25" customHeight="1"/>
    <row r="406" ht="14.25" customHeight="1"/>
    <row r="407" ht="14.25" customHeight="1"/>
    <row r="408" ht="14.25" customHeight="1"/>
    <row r="409" ht="14.25" customHeight="1"/>
    <row r="410" ht="14.25" customHeight="1"/>
    <row r="411" ht="14.25" customHeight="1"/>
    <row r="412" ht="14.25" customHeight="1"/>
    <row r="413" ht="14.25" customHeight="1"/>
    <row r="414" ht="14.25" customHeight="1"/>
    <row r="415" ht="14.25" customHeight="1"/>
    <row r="416" ht="14.25" customHeight="1"/>
    <row r="417" ht="14.25" customHeight="1"/>
    <row r="418" ht="14.25" customHeight="1"/>
    <row r="419" ht="14.25" customHeight="1"/>
    <row r="420" ht="14.25" customHeight="1"/>
    <row r="421" ht="14.25" customHeight="1"/>
    <row r="422" ht="14.25" customHeight="1"/>
    <row r="423" ht="14.25" customHeight="1"/>
    <row r="424" ht="14.25" customHeight="1"/>
    <row r="425" ht="14.25" customHeight="1"/>
    <row r="426" ht="14.25" customHeight="1"/>
    <row r="427" ht="14.25" customHeight="1"/>
    <row r="428" ht="14.25" customHeight="1"/>
    <row r="429" ht="14.25" customHeight="1"/>
    <row r="430" ht="14.25" customHeight="1"/>
    <row r="431" ht="14.25" customHeight="1"/>
    <row r="432" ht="14.25" customHeight="1"/>
    <row r="433" ht="14.25" customHeight="1"/>
    <row r="434" ht="14.25" customHeight="1"/>
    <row r="435" ht="14.25" customHeight="1"/>
    <row r="436" ht="14.25" customHeight="1"/>
    <row r="437" ht="14.25" customHeight="1"/>
    <row r="438" ht="14.25" customHeight="1"/>
    <row r="439" ht="14.25" customHeight="1"/>
    <row r="440" ht="14.25" customHeight="1"/>
    <row r="441" ht="14.25" customHeight="1"/>
    <row r="442" ht="14.25" customHeight="1"/>
    <row r="443" ht="14.25" customHeight="1"/>
    <row r="444" ht="14.25" customHeight="1"/>
    <row r="445" ht="14.25" customHeight="1"/>
    <row r="446" ht="14.25" customHeight="1"/>
    <row r="447" ht="14.25" customHeight="1"/>
    <row r="448" ht="14.25" customHeight="1"/>
    <row r="449" ht="14.25" customHeight="1"/>
    <row r="450" ht="14.25" customHeight="1"/>
    <row r="451" ht="14.25" customHeight="1"/>
    <row r="452" ht="14.25" customHeight="1"/>
    <row r="453" ht="14.25" customHeight="1"/>
    <row r="454" ht="14.25" customHeight="1"/>
    <row r="455" ht="14.25" customHeight="1"/>
    <row r="456" ht="14.25" customHeight="1"/>
    <row r="457" ht="14.25" customHeight="1"/>
    <row r="458" ht="14.25" customHeight="1"/>
    <row r="459" ht="14.25" customHeight="1"/>
    <row r="460" ht="14.25" customHeight="1"/>
    <row r="461" ht="14.25" customHeight="1"/>
    <row r="462" ht="14.25" customHeight="1"/>
    <row r="463" ht="14.25" customHeight="1"/>
    <row r="464" ht="14.25" customHeight="1"/>
    <row r="465" ht="14.25" customHeight="1"/>
    <row r="466" ht="14.25" customHeight="1"/>
    <row r="467" ht="14.25" customHeight="1"/>
    <row r="468" ht="14.25" customHeight="1"/>
    <row r="469" ht="14.25" customHeight="1"/>
    <row r="470" ht="14.25" customHeight="1"/>
    <row r="471" ht="14.25" customHeight="1"/>
    <row r="472" ht="14.25" customHeight="1"/>
    <row r="473" ht="14.25" customHeight="1"/>
    <row r="474" ht="14.25" customHeight="1"/>
    <row r="475" ht="14.25" customHeight="1"/>
    <row r="476" ht="14.25" customHeight="1"/>
    <row r="477" ht="14.25" customHeight="1"/>
    <row r="478" ht="14.25" customHeight="1"/>
    <row r="479" ht="14.25" customHeight="1"/>
    <row r="480" ht="14.25" customHeight="1"/>
    <row r="481" ht="14.25" customHeight="1"/>
    <row r="482" ht="14.25" customHeight="1"/>
    <row r="483" ht="14.25" customHeight="1"/>
    <row r="484" ht="14.25" customHeight="1"/>
    <row r="485" ht="14.25" customHeight="1"/>
    <row r="486" ht="14.25" customHeight="1"/>
    <row r="487" ht="14.25" customHeight="1"/>
    <row r="488" ht="14.25" customHeight="1"/>
    <row r="489" ht="14.25" customHeight="1"/>
    <row r="490" ht="14.25" customHeight="1"/>
    <row r="491" ht="14.25" customHeight="1"/>
    <row r="492" ht="14.25" customHeight="1"/>
    <row r="493" ht="14.25" customHeight="1"/>
    <row r="494" ht="14.25" customHeight="1"/>
    <row r="495" ht="14.25" customHeight="1"/>
    <row r="496" ht="14.25" customHeight="1"/>
    <row r="497" ht="14.25" customHeight="1"/>
    <row r="498" ht="14.25" customHeight="1"/>
    <row r="499" ht="14.25" customHeight="1"/>
    <row r="500" ht="14.25" customHeight="1"/>
    <row r="501" ht="14.25" customHeight="1"/>
    <row r="502" ht="14.25" customHeight="1"/>
    <row r="503" ht="14.25" customHeight="1"/>
    <row r="504" ht="14.25" customHeight="1"/>
    <row r="505" ht="14.25" customHeight="1"/>
    <row r="506" ht="14.25" customHeight="1"/>
    <row r="507" ht="14.25" customHeight="1"/>
    <row r="508" ht="14.25" customHeight="1"/>
    <row r="509" ht="14.25" customHeight="1"/>
    <row r="510" ht="14.25" customHeight="1"/>
    <row r="511" ht="14.25" customHeight="1"/>
    <row r="512" ht="14.25" customHeight="1"/>
    <row r="513" ht="14.25" customHeight="1"/>
    <row r="514" ht="14.25" customHeight="1"/>
    <row r="515" ht="14.25" customHeight="1"/>
    <row r="516" ht="14.25" customHeight="1"/>
    <row r="517" ht="14.25" customHeight="1"/>
    <row r="518" ht="14.25" customHeight="1"/>
    <row r="519" ht="14.25" customHeight="1"/>
    <row r="520" ht="14.25" customHeight="1"/>
    <row r="521" ht="14.25" customHeight="1"/>
    <row r="522" ht="14.25" customHeight="1"/>
    <row r="523" ht="14.25" customHeight="1"/>
    <row r="524" ht="14.25" customHeight="1"/>
    <row r="525" ht="14.25" customHeight="1"/>
    <row r="526" ht="14.25" customHeight="1"/>
    <row r="527" ht="14.25" customHeight="1"/>
    <row r="528" ht="14.25" customHeight="1"/>
    <row r="529" ht="14.25" customHeight="1"/>
    <row r="530" ht="14.25" customHeight="1"/>
    <row r="531" ht="14.25" customHeight="1"/>
    <row r="532" ht="14.25" customHeight="1"/>
    <row r="533" ht="14.25" customHeight="1"/>
    <row r="534" ht="14.25" customHeight="1"/>
    <row r="535" ht="14.25" customHeight="1"/>
    <row r="536" ht="14.25" customHeight="1"/>
    <row r="537" ht="14.25" customHeight="1"/>
    <row r="538" ht="14.25" customHeight="1"/>
    <row r="539" ht="14.25" customHeight="1"/>
    <row r="540" ht="14.25" customHeight="1"/>
    <row r="541" ht="14.25" customHeight="1"/>
    <row r="542" ht="14.25" customHeight="1"/>
    <row r="543" ht="14.25" customHeight="1"/>
    <row r="544" ht="14.25" customHeight="1"/>
    <row r="545" ht="14.25" customHeight="1"/>
    <row r="546" ht="14.25" customHeight="1"/>
    <row r="547" ht="14.25" customHeight="1"/>
    <row r="548" ht="14.25" customHeight="1"/>
    <row r="549" ht="14.25" customHeight="1"/>
    <row r="550" ht="14.25" customHeight="1"/>
    <row r="551" ht="14.25" customHeight="1"/>
    <row r="552" ht="14.25" customHeight="1"/>
    <row r="553" ht="14.25" customHeight="1"/>
    <row r="554" ht="14.25" customHeight="1"/>
    <row r="555" ht="14.25" customHeight="1"/>
    <row r="556" ht="14.25" customHeight="1"/>
    <row r="557" ht="14.25" customHeight="1"/>
    <row r="558" ht="14.25" customHeight="1"/>
    <row r="559" ht="14.25" customHeight="1"/>
    <row r="560" ht="14.25" customHeight="1"/>
    <row r="561" ht="14.25" customHeight="1"/>
    <row r="562" ht="14.25" customHeight="1"/>
    <row r="563" ht="14.25" customHeight="1"/>
    <row r="564" ht="14.25" customHeight="1"/>
    <row r="565" ht="14.25" customHeight="1"/>
    <row r="566" ht="14.25" customHeight="1"/>
    <row r="567" ht="14.25" customHeight="1"/>
    <row r="568" ht="14.25" customHeight="1"/>
    <row r="569" ht="14.25" customHeight="1"/>
    <row r="570" ht="14.25" customHeight="1"/>
    <row r="571" ht="14.25" customHeight="1"/>
    <row r="572" ht="14.25" customHeight="1"/>
    <row r="573" ht="14.25" customHeight="1"/>
    <row r="574" ht="14.25" customHeight="1"/>
    <row r="575" ht="14.25" customHeight="1"/>
    <row r="576" ht="14.25" customHeight="1"/>
    <row r="577" ht="14.25" customHeight="1"/>
    <row r="578" ht="14.25" customHeight="1"/>
    <row r="579" ht="14.25" customHeight="1"/>
    <row r="580" ht="14.25" customHeight="1"/>
    <row r="581" ht="14.25" customHeight="1"/>
    <row r="582" ht="14.25" customHeight="1"/>
    <row r="583" ht="14.25" customHeight="1"/>
    <row r="584" ht="14.25" customHeight="1"/>
    <row r="585" ht="14.25" customHeight="1"/>
    <row r="586" ht="14.25" customHeight="1"/>
    <row r="587" ht="14.25" customHeight="1"/>
    <row r="588" ht="14.25" customHeight="1"/>
    <row r="589" ht="14.25" customHeight="1"/>
    <row r="590" ht="14.25" customHeight="1"/>
    <row r="591" ht="14.25" customHeight="1"/>
    <row r="592" ht="14.25" customHeight="1"/>
    <row r="593" ht="14.25" customHeight="1"/>
    <row r="594" ht="14.25" customHeight="1"/>
    <row r="595" ht="14.25" customHeight="1"/>
    <row r="596" ht="14.25" customHeight="1"/>
    <row r="597" ht="14.25" customHeight="1"/>
    <row r="598" ht="14.25" customHeight="1"/>
    <row r="599" ht="14.25" customHeight="1"/>
    <row r="600" ht="14.25" customHeight="1"/>
    <row r="601" ht="14.25" customHeight="1"/>
    <row r="602" ht="14.25" customHeight="1"/>
    <row r="603" ht="14.25" customHeight="1"/>
    <row r="604" ht="14.25" customHeight="1"/>
    <row r="605" ht="14.25" customHeight="1"/>
    <row r="606" ht="14.25" customHeight="1"/>
    <row r="607" ht="14.25" customHeight="1"/>
    <row r="608" ht="14.25" customHeight="1"/>
    <row r="609" ht="14.25" customHeight="1"/>
    <row r="610" ht="14.25" customHeight="1"/>
    <row r="611" ht="14.25" customHeight="1"/>
    <row r="612" ht="14.25" customHeight="1"/>
    <row r="613" ht="14.25" customHeight="1"/>
    <row r="614" ht="14.25" customHeight="1"/>
    <row r="615" ht="14.25" customHeight="1"/>
    <row r="616" ht="14.25" customHeight="1"/>
    <row r="617" ht="14.25" customHeight="1"/>
    <row r="618" ht="14.25" customHeight="1"/>
    <row r="619" ht="14.25" customHeight="1"/>
    <row r="620" ht="14.25" customHeight="1"/>
    <row r="621" ht="14.25" customHeight="1"/>
    <row r="622" ht="14.25" customHeight="1"/>
    <row r="623" ht="14.25" customHeight="1"/>
    <row r="624" ht="14.25" customHeight="1"/>
    <row r="625" ht="14.25" customHeight="1"/>
    <row r="626" ht="14.25" customHeight="1"/>
    <row r="627" ht="14.25" customHeight="1"/>
    <row r="628" ht="14.25" customHeight="1"/>
    <row r="629" ht="14.25" customHeight="1"/>
    <row r="630" ht="14.25" customHeight="1"/>
    <row r="631" ht="14.25" customHeight="1"/>
    <row r="632" ht="14.25" customHeight="1"/>
    <row r="633" ht="14.25" customHeight="1"/>
    <row r="634" ht="14.25" customHeight="1"/>
    <row r="635" ht="14.25" customHeight="1"/>
    <row r="636" ht="14.25" customHeight="1"/>
    <row r="637" ht="14.25" customHeight="1"/>
    <row r="638" ht="14.25" customHeight="1"/>
    <row r="639" ht="14.25" customHeight="1"/>
    <row r="640" ht="14.25" customHeight="1"/>
    <row r="641" ht="14.25" customHeight="1"/>
    <row r="642" ht="14.25" customHeight="1"/>
    <row r="643" ht="14.25" customHeight="1"/>
    <row r="644" ht="14.25" customHeight="1"/>
    <row r="645" ht="14.25" customHeight="1"/>
    <row r="646" ht="14.25" customHeight="1"/>
    <row r="647" ht="14.25" customHeight="1"/>
    <row r="648" ht="14.25" customHeight="1"/>
    <row r="649" ht="14.25" customHeight="1"/>
    <row r="650" ht="14.25" customHeight="1"/>
    <row r="651" ht="14.25" customHeight="1"/>
    <row r="652" ht="14.25" customHeight="1"/>
    <row r="653" ht="14.25" customHeight="1"/>
    <row r="654" ht="14.25" customHeight="1"/>
    <row r="655" ht="14.25" customHeight="1"/>
    <row r="656" ht="14.25" customHeight="1"/>
    <row r="657" ht="14.25" customHeight="1"/>
    <row r="658" ht="14.25" customHeight="1"/>
    <row r="659" ht="14.25" customHeight="1"/>
    <row r="660" ht="14.25" customHeight="1"/>
    <row r="661" ht="14.25" customHeight="1"/>
    <row r="662" ht="14.25" customHeight="1"/>
    <row r="663" ht="14.25" customHeight="1"/>
    <row r="664" ht="14.25" customHeight="1"/>
    <row r="665" ht="14.25" customHeight="1"/>
    <row r="666" ht="14.25" customHeight="1"/>
    <row r="667" ht="14.25" customHeight="1"/>
    <row r="668" ht="14.25" customHeight="1"/>
    <row r="669" ht="14.25" customHeight="1"/>
    <row r="670" ht="14.25" customHeight="1"/>
    <row r="671" ht="14.25" customHeight="1"/>
    <row r="672" ht="14.25" customHeight="1"/>
    <row r="673" ht="14.25" customHeight="1"/>
    <row r="674" ht="14.25" customHeight="1"/>
    <row r="675" ht="14.25" customHeight="1"/>
    <row r="676" ht="14.25" customHeight="1"/>
    <row r="677" ht="14.25" customHeight="1"/>
    <row r="678" ht="14.25" customHeight="1"/>
    <row r="679" ht="14.25" customHeight="1"/>
    <row r="680" ht="14.25" customHeight="1"/>
    <row r="681" ht="14.25" customHeight="1"/>
    <row r="682" ht="14.25" customHeight="1"/>
    <row r="683" ht="14.25" customHeight="1"/>
    <row r="684" ht="14.25" customHeight="1"/>
    <row r="685" ht="14.25" customHeight="1"/>
    <row r="686" ht="14.25" customHeight="1"/>
    <row r="687" ht="14.25" customHeight="1"/>
    <row r="688" ht="14.25" customHeight="1"/>
    <row r="689" ht="14.25" customHeight="1"/>
    <row r="690" ht="14.25" customHeight="1"/>
    <row r="691" ht="14.25" customHeight="1"/>
    <row r="692" ht="14.25" customHeight="1"/>
    <row r="693" ht="14.25" customHeight="1"/>
    <row r="694" ht="14.25" customHeight="1"/>
    <row r="695" ht="14.25" customHeight="1"/>
    <row r="696" ht="14.25" customHeight="1"/>
    <row r="697" ht="14.25" customHeight="1"/>
    <row r="698" ht="14.25" customHeight="1"/>
    <row r="699" ht="14.25" customHeight="1"/>
    <row r="700" ht="14.25" customHeight="1"/>
    <row r="701" ht="14.25" customHeight="1"/>
    <row r="702" ht="14.25" customHeight="1"/>
    <row r="703" ht="14.25" customHeight="1"/>
    <row r="704" ht="14.25" customHeight="1"/>
    <row r="705" ht="14.25" customHeight="1"/>
    <row r="706" ht="14.25" customHeight="1"/>
    <row r="707" ht="14.25" customHeight="1"/>
    <row r="708" ht="14.25" customHeight="1"/>
    <row r="709" ht="14.25" customHeight="1"/>
    <row r="710" ht="14.25" customHeight="1"/>
    <row r="711" ht="14.25" customHeight="1"/>
    <row r="712" ht="14.25" customHeight="1"/>
    <row r="713" ht="14.25" customHeight="1"/>
    <row r="714" ht="14.25" customHeight="1"/>
    <row r="715" ht="14.25" customHeight="1"/>
    <row r="716" ht="14.25" customHeight="1"/>
    <row r="717" ht="14.25" customHeight="1"/>
    <row r="718" ht="14.25" customHeight="1"/>
    <row r="719" ht="14.25" customHeight="1"/>
    <row r="720" ht="14.25" customHeight="1"/>
    <row r="721" ht="14.25" customHeight="1"/>
    <row r="722" ht="14.25" customHeight="1"/>
    <row r="723" ht="14.25" customHeight="1"/>
    <row r="724" ht="14.25" customHeight="1"/>
    <row r="725" ht="14.25" customHeight="1"/>
    <row r="726" ht="14.25" customHeight="1"/>
    <row r="727" ht="14.25" customHeight="1"/>
    <row r="728" ht="14.25" customHeight="1"/>
    <row r="729" ht="14.25" customHeight="1"/>
    <row r="730" ht="14.25" customHeight="1"/>
    <row r="731" ht="14.25" customHeight="1"/>
    <row r="732" ht="14.25" customHeight="1"/>
    <row r="733" ht="14.25" customHeight="1"/>
    <row r="734" ht="14.25" customHeight="1"/>
    <row r="735" ht="14.25" customHeight="1"/>
    <row r="736" ht="14.25" customHeight="1"/>
    <row r="737" ht="14.25" customHeight="1"/>
    <row r="738" ht="14.25" customHeight="1"/>
    <row r="739" ht="14.25" customHeight="1"/>
    <row r="740" ht="14.25" customHeight="1"/>
    <row r="741" ht="14.25" customHeight="1"/>
    <row r="742" ht="14.25" customHeight="1"/>
    <row r="743" ht="14.25" customHeight="1"/>
    <row r="744" ht="14.25" customHeight="1"/>
    <row r="745" ht="14.25" customHeight="1"/>
    <row r="746" ht="14.25" customHeight="1"/>
    <row r="747" ht="14.25" customHeight="1"/>
    <row r="748" ht="14.25" customHeight="1"/>
    <row r="749" ht="14.25" customHeight="1"/>
    <row r="750" ht="14.25" customHeight="1"/>
    <row r="751" ht="14.25" customHeight="1"/>
    <row r="752" ht="14.25" customHeight="1"/>
    <row r="753" ht="14.25" customHeight="1"/>
    <row r="754" ht="14.25" customHeight="1"/>
    <row r="755" ht="14.25" customHeight="1"/>
    <row r="756" ht="14.25" customHeight="1"/>
    <row r="757" ht="14.25" customHeight="1"/>
    <row r="758" ht="14.25" customHeight="1"/>
    <row r="759" ht="14.25" customHeight="1"/>
    <row r="760" ht="14.25" customHeight="1"/>
    <row r="761" ht="14.25" customHeight="1"/>
    <row r="762" ht="14.25" customHeight="1"/>
    <row r="763" ht="14.25" customHeight="1"/>
    <row r="764" ht="14.25" customHeight="1"/>
    <row r="765" ht="14.25" customHeight="1"/>
    <row r="766" ht="14.25" customHeight="1"/>
    <row r="767" ht="14.25" customHeight="1"/>
    <row r="768" ht="14.25" customHeight="1"/>
    <row r="769" ht="14.25" customHeight="1"/>
    <row r="770" ht="14.25" customHeight="1"/>
    <row r="771" ht="14.25" customHeight="1"/>
    <row r="772" ht="14.25" customHeight="1"/>
    <row r="773" ht="14.25" customHeight="1"/>
    <row r="774" ht="14.25" customHeight="1"/>
    <row r="775" ht="14.25" customHeight="1"/>
    <row r="776" ht="14.25" customHeight="1"/>
    <row r="777" ht="14.25" customHeight="1"/>
    <row r="778" ht="14.25" customHeight="1"/>
    <row r="779" ht="14.25" customHeight="1"/>
    <row r="780" ht="14.25" customHeight="1"/>
    <row r="781" ht="14.25" customHeight="1"/>
    <row r="782" ht="14.25" customHeight="1"/>
    <row r="783" ht="14.25" customHeight="1"/>
    <row r="784" ht="14.25" customHeight="1"/>
    <row r="785" ht="14.25" customHeight="1"/>
    <row r="786" ht="14.25" customHeight="1"/>
    <row r="787" ht="14.25" customHeight="1"/>
    <row r="788" ht="14.25" customHeight="1"/>
    <row r="789" ht="14.25" customHeight="1"/>
    <row r="790" ht="14.25" customHeight="1"/>
    <row r="791" ht="14.25" customHeight="1"/>
    <row r="792" ht="14.25" customHeight="1"/>
    <row r="793" ht="14.25" customHeight="1"/>
    <row r="794" ht="14.25" customHeight="1"/>
    <row r="795" ht="14.25" customHeight="1"/>
    <row r="796" ht="14.25" customHeight="1"/>
    <row r="797" ht="14.25" customHeight="1"/>
    <row r="798" ht="14.25" customHeight="1"/>
    <row r="799" ht="14.25" customHeight="1"/>
    <row r="800" ht="14.25" customHeight="1"/>
    <row r="801" ht="14.25" customHeight="1"/>
    <row r="802" ht="14.25" customHeight="1"/>
    <row r="803" ht="14.25" customHeight="1"/>
    <row r="804" ht="14.25" customHeight="1"/>
    <row r="805" ht="14.25" customHeight="1"/>
    <row r="806" ht="14.25" customHeight="1"/>
    <row r="807" ht="14.25" customHeight="1"/>
    <row r="808" ht="14.25" customHeight="1"/>
    <row r="809" ht="14.25" customHeight="1"/>
    <row r="810" ht="14.25" customHeight="1"/>
    <row r="811" ht="14.25" customHeight="1"/>
    <row r="812" ht="14.25" customHeight="1"/>
    <row r="813" ht="14.25" customHeight="1"/>
    <row r="814" ht="14.25" customHeight="1"/>
    <row r="815" ht="14.25" customHeight="1"/>
    <row r="816" ht="14.25" customHeight="1"/>
    <row r="817" ht="14.25" customHeight="1"/>
    <row r="818" ht="14.25" customHeight="1"/>
    <row r="819" ht="14.25" customHeight="1"/>
    <row r="820" ht="14.25" customHeight="1"/>
    <row r="821" ht="14.25" customHeight="1"/>
    <row r="822" ht="14.25" customHeight="1"/>
    <row r="823" ht="14.25" customHeight="1"/>
    <row r="824" ht="14.25" customHeight="1"/>
    <row r="825" ht="14.25" customHeight="1"/>
    <row r="826" ht="14.25" customHeight="1"/>
    <row r="827" ht="14.25" customHeight="1"/>
    <row r="828" ht="14.25" customHeight="1"/>
    <row r="829" ht="14.25" customHeight="1"/>
    <row r="830" ht="14.25" customHeight="1"/>
    <row r="831" ht="14.25" customHeight="1"/>
    <row r="832" ht="14.25" customHeight="1"/>
    <row r="833" ht="14.25" customHeight="1"/>
    <row r="834" ht="14.25" customHeight="1"/>
    <row r="835" ht="14.25" customHeight="1"/>
    <row r="836" ht="14.25" customHeight="1"/>
    <row r="837" ht="14.25" customHeight="1"/>
    <row r="838" ht="14.25" customHeight="1"/>
    <row r="839" ht="14.25" customHeight="1"/>
    <row r="840" ht="14.25" customHeight="1"/>
    <row r="841" ht="14.25" customHeight="1"/>
    <row r="842" ht="14.25" customHeight="1"/>
    <row r="843" ht="14.25" customHeight="1"/>
    <row r="844" ht="14.25" customHeight="1"/>
    <row r="845" ht="14.25" customHeight="1"/>
    <row r="846" ht="14.25" customHeight="1"/>
    <row r="847" ht="14.25" customHeight="1"/>
    <row r="848" ht="14.25" customHeight="1"/>
    <row r="849" ht="14.25" customHeight="1"/>
    <row r="850" ht="14.25" customHeight="1"/>
    <row r="851" ht="14.25" customHeight="1"/>
    <row r="852" ht="14.25" customHeight="1"/>
    <row r="853" ht="14.25" customHeight="1"/>
    <row r="854" ht="14.25" customHeight="1"/>
    <row r="855" ht="14.25" customHeight="1"/>
    <row r="856" ht="14.25" customHeight="1"/>
    <row r="857" ht="14.25" customHeight="1"/>
    <row r="858" ht="14.25" customHeight="1"/>
    <row r="859" ht="14.25" customHeight="1"/>
    <row r="860" ht="14.25" customHeight="1"/>
    <row r="861" ht="14.25" customHeight="1"/>
    <row r="862" ht="14.25" customHeight="1"/>
    <row r="863" ht="14.25" customHeight="1"/>
    <row r="864" ht="14.25" customHeight="1"/>
    <row r="865" ht="14.25" customHeight="1"/>
    <row r="866" ht="14.25" customHeight="1"/>
    <row r="867" ht="14.25" customHeight="1"/>
    <row r="868" ht="14.25" customHeight="1"/>
    <row r="869" ht="14.25" customHeight="1"/>
    <row r="870" ht="14.25" customHeight="1"/>
    <row r="871" ht="14.25" customHeight="1"/>
    <row r="872" ht="14.25" customHeight="1"/>
    <row r="873" ht="14.25" customHeight="1"/>
    <row r="874" ht="14.25" customHeight="1"/>
    <row r="875" ht="14.25" customHeight="1"/>
    <row r="876" ht="14.25" customHeight="1"/>
    <row r="877" ht="14.25" customHeight="1"/>
    <row r="878" ht="14.25" customHeight="1"/>
    <row r="879" ht="14.25" customHeight="1"/>
    <row r="880" ht="14.25" customHeight="1"/>
    <row r="881" ht="14.25" customHeight="1"/>
    <row r="882" ht="14.25" customHeight="1"/>
    <row r="883" ht="14.25" customHeight="1"/>
    <row r="884" ht="14.25" customHeight="1"/>
    <row r="885" ht="14.25" customHeight="1"/>
    <row r="886" ht="14.25" customHeight="1"/>
    <row r="887" ht="14.25" customHeight="1"/>
    <row r="888" ht="14.25" customHeight="1"/>
    <row r="889" ht="14.25" customHeight="1"/>
    <row r="890" ht="14.25" customHeight="1"/>
    <row r="891" ht="14.25" customHeight="1"/>
    <row r="892" ht="14.25" customHeight="1"/>
    <row r="893" ht="14.25" customHeight="1"/>
    <row r="894" ht="14.25" customHeight="1"/>
    <row r="895" ht="14.25" customHeight="1"/>
    <row r="896" ht="14.25" customHeight="1"/>
    <row r="897" ht="14.25" customHeight="1"/>
    <row r="898" ht="14.25" customHeight="1"/>
    <row r="899" ht="14.25" customHeight="1"/>
    <row r="900" ht="14.25" customHeight="1"/>
    <row r="901" ht="14.25" customHeight="1"/>
    <row r="902" ht="14.25" customHeight="1"/>
    <row r="903" ht="14.25" customHeight="1"/>
    <row r="904" ht="14.25" customHeight="1"/>
    <row r="905" ht="14.25" customHeight="1"/>
    <row r="906" ht="14.25" customHeight="1"/>
    <row r="907" ht="14.25" customHeight="1"/>
    <row r="908" ht="14.25" customHeight="1"/>
    <row r="909" ht="14.25" customHeight="1"/>
    <row r="910" ht="14.25" customHeight="1"/>
    <row r="911" ht="14.25" customHeight="1"/>
    <row r="912" ht="14.25" customHeight="1"/>
    <row r="913" ht="14.25" customHeight="1"/>
    <row r="914" ht="14.25" customHeight="1"/>
    <row r="915" ht="14.25" customHeight="1"/>
    <row r="916" ht="14.25" customHeight="1"/>
    <row r="917" ht="14.25" customHeight="1"/>
    <row r="918" ht="14.25" customHeight="1"/>
    <row r="919" ht="14.25" customHeight="1"/>
    <row r="920" ht="14.25" customHeight="1"/>
    <row r="921" ht="14.25" customHeight="1"/>
    <row r="922" ht="14.25" customHeight="1"/>
    <row r="923" ht="14.25" customHeight="1"/>
    <row r="924" ht="14.25" customHeight="1"/>
    <row r="925" ht="14.25" customHeight="1"/>
    <row r="926" ht="14.25" customHeight="1"/>
    <row r="927" ht="14.25" customHeight="1"/>
    <row r="928" ht="14.25" customHeight="1"/>
    <row r="929" ht="14.25" customHeight="1"/>
    <row r="930" ht="14.25" customHeight="1"/>
    <row r="931" ht="14.25" customHeight="1"/>
    <row r="932" ht="14.25" customHeight="1"/>
    <row r="933" ht="14.25" customHeight="1"/>
    <row r="934" ht="14.25" customHeight="1"/>
    <row r="935" ht="14.25" customHeight="1"/>
    <row r="936" ht="14.25" customHeight="1"/>
    <row r="937" ht="14.25" customHeight="1"/>
    <row r="938" ht="14.25" customHeight="1"/>
    <row r="939" ht="14.25" customHeight="1"/>
    <row r="940" ht="14.25" customHeight="1"/>
    <row r="941" ht="14.25" customHeight="1"/>
    <row r="942" ht="14.25" customHeight="1"/>
    <row r="943" ht="14.25" customHeight="1"/>
    <row r="944" ht="14.25" customHeight="1"/>
    <row r="945" ht="14.25" customHeight="1"/>
    <row r="946" ht="14.25" customHeight="1"/>
    <row r="947" ht="14.25" customHeight="1"/>
    <row r="948" ht="14.25" customHeight="1"/>
    <row r="949" ht="14.25" customHeight="1"/>
    <row r="950" ht="14.25" customHeight="1"/>
    <row r="951" ht="14.25" customHeight="1"/>
    <row r="952" ht="14.25" customHeight="1"/>
    <row r="953" ht="14.25" customHeight="1"/>
    <row r="954" ht="14.25" customHeight="1"/>
    <row r="955" ht="14.25" customHeight="1"/>
    <row r="956" ht="14.25" customHeight="1"/>
    <row r="957" ht="14.25" customHeight="1"/>
    <row r="958" ht="14.25" customHeight="1"/>
    <row r="959" ht="14.25" customHeight="1"/>
    <row r="960" ht="14.25" customHeight="1"/>
    <row r="961" ht="14.25" customHeight="1"/>
    <row r="962" ht="14.25" customHeight="1"/>
    <row r="963" ht="14.25" customHeight="1"/>
    <row r="964" ht="14.25" customHeight="1"/>
    <row r="965" ht="14.25" customHeight="1"/>
    <row r="966" ht="14.25" customHeight="1"/>
    <row r="967" ht="14.25" customHeight="1"/>
    <row r="968" ht="14.25" customHeight="1"/>
    <row r="969" ht="14.25" customHeight="1"/>
    <row r="970" ht="14.25" customHeight="1"/>
    <row r="971" ht="14.25" customHeight="1"/>
    <row r="972" ht="14.25" customHeight="1"/>
    <row r="973" ht="14.25" customHeight="1"/>
    <row r="974" ht="14.25" customHeight="1"/>
    <row r="975" ht="14.25" customHeight="1"/>
    <row r="976" ht="14.25" customHeight="1"/>
    <row r="977" ht="14.25" customHeight="1"/>
    <row r="978" ht="14.25" customHeight="1"/>
    <row r="979" ht="14.25" customHeight="1"/>
    <row r="980" ht="14.25" customHeight="1"/>
    <row r="981" ht="14.25" customHeight="1"/>
    <row r="982" ht="14.25" customHeight="1"/>
    <row r="983" ht="14.25" customHeight="1"/>
    <row r="984" ht="14.25" customHeight="1"/>
    <row r="985" ht="14.25" customHeight="1"/>
    <row r="986" ht="14.25" customHeight="1"/>
    <row r="987" ht="14.25" customHeight="1"/>
    <row r="988" ht="14.25" customHeight="1"/>
    <row r="989" ht="14.25" customHeight="1"/>
    <row r="990" ht="14.25" customHeight="1"/>
    <row r="991" ht="14.25" customHeight="1"/>
    <row r="992" ht="14.25" customHeight="1"/>
    <row r="993" ht="14.25" customHeight="1"/>
    <row r="994" ht="14.25" customHeight="1"/>
    <row r="995" ht="14.25" customHeight="1"/>
    <row r="996" ht="14.25" customHeight="1"/>
    <row r="997" ht="14.25" customHeight="1"/>
    <row r="998" ht="14.25" customHeight="1"/>
    <row r="999" ht="14.25" customHeight="1"/>
    <row r="1000" ht="14.25" customHeight="1"/>
    <row r="1001" ht="14.25" customHeight="1"/>
    <row r="1002" ht="14.25" customHeight="1"/>
    <row r="1003" ht="14.25" customHeight="1"/>
    <row r="1004" ht="14.25" customHeight="1"/>
    <row r="1005" ht="14.25" customHeight="1"/>
    <row r="1006" ht="14.25" customHeight="1"/>
    <row r="1007" ht="14.25" customHeight="1"/>
    <row r="1008" ht="14.25" customHeight="1"/>
    <row r="1009" ht="14.25" customHeight="1"/>
    <row r="1010" ht="14.25" customHeight="1"/>
    <row r="1011" ht="14.25" customHeight="1"/>
    <row r="1012" ht="14.25" customHeight="1"/>
    <row r="1013" ht="14.25" customHeight="1"/>
    <row r="1014" ht="14.25" customHeight="1"/>
    <row r="1015" ht="14.25" customHeight="1"/>
    <row r="1016" ht="14.25" customHeight="1"/>
    <row r="1017" ht="14.25" customHeight="1"/>
    <row r="1018" ht="14.25" customHeight="1"/>
    <row r="1019" ht="14.25" customHeight="1"/>
    <row r="1020" ht="14.25" customHeight="1"/>
    <row r="1021" ht="14.25" customHeight="1"/>
    <row r="1022" ht="14.25" customHeight="1"/>
    <row r="1023" ht="14.25" customHeight="1"/>
    <row r="1024" ht="14.25" customHeight="1"/>
    <row r="1025" ht="14.25" customHeight="1"/>
    <row r="1026" ht="14.25" customHeight="1"/>
    <row r="1027" ht="14.25" customHeight="1"/>
    <row r="1028" ht="14.25" customHeight="1"/>
    <row r="1029" ht="14.25" customHeight="1"/>
    <row r="1030" ht="14.25" customHeight="1"/>
    <row r="1031" ht="14.25" customHeight="1"/>
    <row r="1032" ht="14.25" customHeight="1"/>
    <row r="1033" ht="14.25" customHeight="1"/>
    <row r="1034" ht="14.25" customHeight="1"/>
    <row r="1035" ht="14.25" customHeight="1"/>
    <row r="1036" ht="14.25" customHeight="1"/>
    <row r="1037" ht="14.25" customHeight="1"/>
    <row r="1038" ht="14.25" customHeight="1"/>
    <row r="1039" ht="14.25" customHeight="1"/>
    <row r="1040" ht="14.25" customHeight="1"/>
    <row r="1041" ht="14.25" customHeight="1"/>
    <row r="1042" ht="14.25" customHeight="1"/>
    <row r="1043" ht="14.25" customHeight="1"/>
    <row r="1044" ht="14.25" customHeight="1"/>
    <row r="1045" ht="14.25" customHeight="1"/>
    <row r="1046" ht="14.25" customHeight="1"/>
    <row r="1047" ht="14.25" customHeight="1"/>
    <row r="1048" ht="14.25" customHeight="1"/>
    <row r="1049" ht="14.25" customHeight="1"/>
    <row r="1050" ht="14.25" customHeight="1"/>
    <row r="1051" ht="14.25" customHeight="1"/>
    <row r="1052" ht="14.25" customHeight="1"/>
    <row r="1053" ht="14.25" customHeight="1"/>
    <row r="1054" ht="14.25" customHeight="1"/>
    <row r="1055" ht="14.25" customHeight="1"/>
    <row r="1056" ht="14.25" customHeight="1"/>
    <row r="1057" ht="14.25" customHeight="1"/>
    <row r="1058" ht="14.25" customHeight="1"/>
    <row r="1059" ht="14.25" customHeight="1"/>
    <row r="1060" ht="14.25" customHeight="1"/>
    <row r="1061" ht="14.25" customHeight="1"/>
    <row r="1062" ht="14.25" customHeight="1"/>
    <row r="1063" ht="14.25" customHeight="1"/>
    <row r="1064" ht="14.25" customHeight="1"/>
    <row r="1065" ht="14.25" customHeight="1"/>
    <row r="1066" ht="14.25" customHeight="1"/>
    <row r="1067" ht="14.25" customHeight="1"/>
    <row r="1068" ht="14.25" customHeight="1"/>
    <row r="1069" ht="14.25" customHeight="1"/>
    <row r="1070" ht="14.25" customHeight="1"/>
    <row r="1071" ht="14.25" customHeight="1"/>
    <row r="1072" ht="14.25" customHeight="1"/>
    <row r="1073" ht="14.25" customHeight="1"/>
    <row r="1074" ht="14.25" customHeight="1"/>
    <row r="1075" ht="14.25" customHeight="1"/>
    <row r="1076" ht="14.25" customHeight="1"/>
    <row r="1077" ht="14.25" customHeight="1"/>
    <row r="1078" ht="14.25" customHeight="1"/>
    <row r="1079" ht="14.25" customHeight="1"/>
    <row r="1080" ht="14.25" customHeight="1"/>
    <row r="1081" ht="14.25" customHeight="1"/>
    <row r="1082" ht="14.25" customHeight="1"/>
    <row r="1083" ht="14.25" customHeight="1"/>
    <row r="1084" ht="14.25" customHeight="1"/>
    <row r="1085" ht="14.25" customHeight="1"/>
    <row r="1086" ht="14.25" customHeight="1"/>
    <row r="1087" ht="14.25" customHeight="1"/>
    <row r="1088" ht="14.25" customHeight="1"/>
    <row r="1089" ht="14.25" customHeight="1"/>
    <row r="1090" ht="14.25" customHeight="1"/>
    <row r="1091" ht="14.25" customHeight="1"/>
    <row r="1092" ht="14.25" customHeight="1"/>
    <row r="1093" ht="14.25" customHeight="1"/>
    <row r="1094" ht="14.25" customHeight="1"/>
    <row r="1095" ht="14.25" customHeight="1"/>
    <row r="1096" ht="14.25" customHeight="1"/>
    <row r="1097" ht="14.25" customHeight="1"/>
    <row r="1098" ht="14.25" customHeight="1"/>
    <row r="1099" ht="14.25" customHeight="1"/>
    <row r="1100" ht="14.25" customHeight="1"/>
    <row r="1101" ht="14.25" customHeight="1"/>
    <row r="1102" ht="14.25" customHeight="1"/>
    <row r="1103" ht="14.25" customHeight="1"/>
    <row r="1104" ht="14.25" customHeight="1"/>
    <row r="1105" ht="14.25" customHeight="1"/>
    <row r="1106" ht="14.25" customHeight="1"/>
    <row r="1107" ht="14.25" customHeight="1"/>
    <row r="1108" ht="14.25" customHeight="1"/>
    <row r="1109" ht="14.25" customHeight="1"/>
    <row r="1110" ht="14.25" customHeight="1"/>
    <row r="1111" ht="14.25" customHeight="1"/>
    <row r="1112" ht="14.25" customHeight="1"/>
    <row r="1113" ht="14.25" customHeight="1"/>
    <row r="1114" ht="14.25" customHeight="1"/>
    <row r="1115" ht="14.25" customHeight="1"/>
    <row r="1116" ht="14.25" customHeight="1"/>
    <row r="1117" ht="14.25" customHeight="1"/>
    <row r="1118" ht="14.25" customHeight="1"/>
    <row r="1119" ht="14.25" customHeight="1"/>
    <row r="1120" ht="14.25" customHeight="1"/>
    <row r="1121" ht="14.25" customHeight="1"/>
    <row r="1122" ht="14.25" customHeight="1"/>
    <row r="1123" ht="14.25" customHeight="1"/>
    <row r="1124" ht="14.25" customHeight="1"/>
    <row r="1125" ht="14.25" customHeight="1"/>
    <row r="1126" ht="14.25" customHeight="1"/>
    <row r="1127" ht="14.25" customHeight="1"/>
    <row r="1128" ht="14.25" customHeight="1"/>
    <row r="1129" ht="14.25" customHeight="1"/>
    <row r="1130" ht="14.25" customHeight="1"/>
    <row r="1131" ht="14.25" customHeight="1"/>
    <row r="1132" ht="14.25" customHeight="1"/>
    <row r="1133" ht="14.25" customHeight="1"/>
    <row r="1134" ht="14.25" customHeight="1"/>
    <row r="1135" ht="14.25" customHeight="1"/>
    <row r="1136" ht="14.25" customHeight="1"/>
    <row r="1137" ht="14.25" customHeight="1"/>
    <row r="1138" ht="14.25" customHeight="1"/>
    <row r="1139" ht="14.25" customHeight="1"/>
    <row r="1140" ht="14.25" customHeight="1"/>
    <row r="1141" ht="14.25" customHeight="1"/>
    <row r="1142" ht="14.25" customHeight="1"/>
    <row r="1143" ht="14.25" customHeight="1"/>
    <row r="1144" ht="14.25" customHeight="1"/>
    <row r="1145" ht="14.25" customHeight="1"/>
    <row r="1146" ht="14.25" customHeight="1"/>
    <row r="1147" ht="14.25" customHeight="1"/>
    <row r="1148" ht="14.25" customHeight="1"/>
    <row r="1149" ht="14.25" customHeight="1"/>
    <row r="1150" ht="14.25" customHeight="1"/>
    <row r="1151" ht="14.25" customHeight="1"/>
    <row r="1152" ht="14.25" customHeight="1"/>
    <row r="1153" ht="14.25" customHeight="1"/>
    <row r="1154" ht="14.25" customHeight="1"/>
    <row r="1155" ht="14.25" customHeight="1"/>
    <row r="1156" ht="14.25" customHeight="1"/>
    <row r="1157" ht="14.25" customHeight="1"/>
    <row r="1158" ht="14.25" customHeight="1"/>
    <row r="1159" ht="14.25" customHeight="1"/>
    <row r="1160" ht="14.25" customHeight="1"/>
    <row r="1161" ht="14.25" customHeight="1"/>
    <row r="1162" ht="14.25" customHeight="1"/>
    <row r="1163" ht="14.25" customHeight="1"/>
    <row r="1164" ht="14.25" customHeight="1"/>
    <row r="1165" ht="14.25" customHeight="1"/>
    <row r="1166" ht="14.25" customHeight="1"/>
    <row r="1167" ht="14.25" customHeight="1"/>
    <row r="1168" ht="14.25" customHeight="1"/>
    <row r="1169" ht="14.25" customHeight="1"/>
    <row r="1170" ht="14.25" customHeight="1"/>
    <row r="1171" ht="14.25" customHeight="1"/>
    <row r="1172" ht="14.25" customHeight="1"/>
    <row r="1173" ht="14.25" customHeight="1"/>
    <row r="1174" ht="14.25" customHeight="1"/>
    <row r="1175" ht="14.25" customHeight="1"/>
    <row r="1176" ht="14.25" customHeight="1"/>
    <row r="1177" ht="14.25" customHeight="1"/>
    <row r="1178" ht="14.25" customHeight="1"/>
    <row r="1179" ht="14.25" customHeight="1"/>
    <row r="1180" ht="14.25" customHeight="1"/>
    <row r="1181" ht="14.25" customHeight="1"/>
    <row r="1182" ht="14.25" customHeight="1"/>
    <row r="1183" ht="14.25" customHeight="1"/>
    <row r="1184" ht="14.25" customHeight="1"/>
    <row r="1185" ht="14.25" customHeight="1"/>
    <row r="1186" ht="14.25" customHeight="1"/>
    <row r="1187" ht="14.25" customHeight="1"/>
    <row r="1188" ht="14.25" customHeight="1"/>
    <row r="1189" ht="14.25" customHeight="1"/>
    <row r="1190" ht="14.25" customHeight="1"/>
    <row r="1191" ht="14.25" customHeight="1"/>
    <row r="1192" ht="14.25" customHeight="1"/>
    <row r="1193" ht="14.25" customHeight="1"/>
    <row r="1194" ht="14.25" customHeight="1"/>
    <row r="1195" ht="14.25" customHeight="1"/>
    <row r="1196" ht="14.25" customHeight="1"/>
    <row r="1197" ht="14.25" customHeight="1"/>
    <row r="1198" ht="14.25" customHeight="1"/>
    <row r="1199" ht="14.25" customHeight="1"/>
    <row r="1200" ht="14.25" customHeight="1"/>
    <row r="1201" ht="14.25" customHeight="1"/>
    <row r="1202" ht="14.25" customHeight="1"/>
    <row r="1203" ht="14.25" customHeight="1"/>
    <row r="1204" ht="14.25" customHeight="1"/>
    <row r="1205" ht="14.25" customHeight="1"/>
    <row r="1206" ht="14.25" customHeight="1"/>
    <row r="1207" ht="14.25" customHeight="1"/>
    <row r="1208" ht="14.25" customHeight="1"/>
    <row r="1209" ht="14.25" customHeight="1"/>
    <row r="1210" ht="14.25" customHeight="1"/>
    <row r="1211" ht="14.25" customHeight="1"/>
    <row r="1212" ht="14.25" customHeight="1"/>
    <row r="1213" ht="14.25" customHeight="1"/>
    <row r="1214" ht="14.25" customHeight="1"/>
    <row r="1215" ht="14.25" customHeight="1"/>
    <row r="1216" ht="14.25" customHeight="1"/>
    <row r="1217" ht="14.25" customHeight="1"/>
    <row r="1218" ht="14.25" customHeight="1"/>
    <row r="1219" ht="14.25" customHeight="1"/>
    <row r="1220" ht="14.25" customHeight="1"/>
    <row r="1221" ht="14.25" customHeight="1"/>
    <row r="1222" ht="14.25" customHeight="1"/>
    <row r="1223" ht="14.25" customHeight="1"/>
    <row r="1224" ht="14.25" customHeight="1"/>
    <row r="1225" ht="14.25" customHeight="1"/>
    <row r="1226" ht="14.25" customHeight="1"/>
    <row r="1227" ht="14.25" customHeight="1"/>
    <row r="1228" ht="14.25" customHeight="1"/>
    <row r="1229" ht="14.25" customHeight="1"/>
    <row r="1230" ht="14.25" customHeight="1"/>
    <row r="1231" ht="14.25" customHeight="1"/>
    <row r="1232" ht="14.25" customHeight="1"/>
    <row r="1233" ht="14.25" customHeight="1"/>
    <row r="1234" ht="14.25" customHeight="1"/>
    <row r="1235" ht="14.25" customHeight="1"/>
    <row r="1236" ht="14.25" customHeight="1"/>
    <row r="1237" ht="14.25" customHeight="1"/>
    <row r="1238" ht="14.25" customHeight="1"/>
    <row r="1239" ht="14.25" customHeight="1"/>
    <row r="1240" ht="14.25" customHeight="1"/>
    <row r="1241" ht="14.25" customHeight="1"/>
    <row r="1242" ht="14.25" customHeight="1"/>
    <row r="1243" ht="14.25" customHeight="1"/>
    <row r="1244" ht="14.25" customHeight="1"/>
    <row r="1245" ht="14.25" customHeight="1"/>
    <row r="1246" ht="14.25" customHeight="1"/>
    <row r="1247" ht="14.25" customHeight="1"/>
    <row r="1248" ht="14.25" customHeight="1"/>
    <row r="1249" ht="14.25" customHeight="1"/>
    <row r="1250" ht="14.25" customHeight="1"/>
    <row r="1251" ht="14.25" customHeight="1"/>
    <row r="1252" ht="14.25" customHeight="1"/>
    <row r="1253" ht="14.25" customHeight="1"/>
    <row r="1254" ht="14.25" customHeight="1"/>
    <row r="1255" ht="14.25" customHeight="1"/>
    <row r="1256" ht="14.25" customHeight="1"/>
    <row r="1257" ht="14.25" customHeight="1"/>
    <row r="1258" ht="14.25" customHeight="1"/>
    <row r="1259" ht="14.25" customHeight="1"/>
    <row r="1260" ht="14.25" customHeight="1"/>
    <row r="1261" ht="14.25" customHeight="1"/>
    <row r="1262" ht="14.25" customHeight="1"/>
    <row r="1263" ht="14.25" customHeight="1"/>
    <row r="1264" ht="14.25" customHeight="1"/>
    <row r="1265" ht="14.25" customHeight="1"/>
    <row r="1266" ht="14.25" customHeight="1"/>
    <row r="1267" ht="14.25" customHeight="1"/>
    <row r="1268" ht="14.25" customHeight="1"/>
    <row r="1269" ht="14.25" customHeight="1"/>
    <row r="1270" ht="14.25" customHeight="1"/>
    <row r="1271" ht="14.25" customHeight="1"/>
    <row r="1272" ht="14.25" customHeight="1"/>
    <row r="1273" ht="14.25" customHeight="1"/>
    <row r="1274" ht="14.25" customHeight="1"/>
    <row r="1275" ht="14.25" customHeight="1"/>
    <row r="1276" ht="14.25" customHeight="1"/>
    <row r="1277" ht="14.25" customHeight="1"/>
    <row r="1278" ht="14.25" customHeight="1"/>
    <row r="1279" ht="14.25" customHeight="1"/>
    <row r="1280" ht="14.25" customHeight="1"/>
    <row r="1281" ht="14.25" customHeight="1"/>
    <row r="1282" ht="14.25" customHeight="1"/>
    <row r="1283" ht="14.25" customHeight="1"/>
    <row r="1284" ht="14.25" customHeight="1"/>
    <row r="1285" ht="14.25" customHeight="1"/>
    <row r="1286" ht="14.25" customHeight="1"/>
    <row r="1287" ht="14.25" customHeight="1"/>
    <row r="1288" ht="14.25" customHeight="1"/>
    <row r="1289" ht="14.25" customHeight="1"/>
    <row r="1290" ht="14.25" customHeight="1"/>
    <row r="1291" ht="14.25" customHeight="1"/>
    <row r="1292" ht="14.25" customHeight="1"/>
    <row r="1293" ht="14.25" customHeight="1"/>
    <row r="1294" ht="14.25" customHeight="1"/>
    <row r="1295" ht="14.25" customHeight="1"/>
    <row r="1296" ht="14.25" customHeight="1"/>
    <row r="1297" ht="14.25" customHeight="1"/>
    <row r="1298" ht="14.25" customHeight="1"/>
    <row r="1299" ht="14.25" customHeight="1"/>
    <row r="1300" ht="14.25" customHeight="1"/>
    <row r="1301" ht="14.25" customHeight="1"/>
    <row r="1302" ht="14.25" customHeight="1"/>
    <row r="1303" ht="14.25" customHeight="1"/>
    <row r="1304" ht="14.25" customHeight="1"/>
    <row r="1305" ht="14.25" customHeight="1"/>
    <row r="1306" ht="14.25" customHeight="1"/>
    <row r="1307" ht="14.25" customHeight="1"/>
    <row r="1308" ht="14.25" customHeight="1"/>
    <row r="1309" ht="14.25" customHeight="1"/>
    <row r="1310" ht="14.25" customHeight="1"/>
    <row r="1311" ht="14.25" customHeight="1"/>
    <row r="1312" ht="14.25" customHeight="1"/>
    <row r="1313" ht="14.25" customHeight="1"/>
    <row r="1314" ht="14.25" customHeight="1"/>
    <row r="1315" ht="14.25" customHeight="1"/>
    <row r="1316" ht="14.25" customHeight="1"/>
    <row r="1317" ht="14.25" customHeight="1"/>
    <row r="1318" ht="14.25" customHeight="1"/>
    <row r="1319" ht="14.25" customHeight="1"/>
    <row r="1320" ht="14.25" customHeight="1"/>
    <row r="1321" ht="14.25" customHeight="1"/>
    <row r="1322" ht="14.25" customHeight="1"/>
    <row r="1323" ht="14.25" customHeight="1"/>
    <row r="1324" ht="14.25" customHeight="1"/>
    <row r="1325" ht="14.25" customHeight="1"/>
    <row r="1326" ht="14.25" customHeight="1"/>
    <row r="1327" ht="14.25" customHeight="1"/>
    <row r="1328" ht="14.25" customHeight="1"/>
    <row r="1329" ht="14.25" customHeight="1"/>
    <row r="1330" ht="14.25" customHeight="1"/>
    <row r="1331" ht="14.25" customHeight="1"/>
    <row r="1332" ht="14.25" customHeight="1"/>
    <row r="1333" ht="14.25" customHeight="1"/>
    <row r="1334" ht="14.25" customHeight="1"/>
    <row r="1335" ht="14.25" customHeight="1"/>
    <row r="1336" ht="14.25" customHeight="1"/>
    <row r="1337" ht="14.25" customHeight="1"/>
    <row r="1338" ht="14.25" customHeight="1"/>
    <row r="1339" ht="14.25" customHeight="1"/>
    <row r="1340" ht="14.25" customHeight="1"/>
    <row r="1341" ht="14.25" customHeight="1"/>
    <row r="1342" ht="14.25" customHeight="1"/>
    <row r="1343" ht="14.25" customHeight="1"/>
    <row r="1344" ht="14.25" customHeight="1"/>
    <row r="1345" ht="14.25" customHeight="1"/>
    <row r="1346" ht="14.25" customHeight="1"/>
    <row r="1347" ht="14.25" customHeight="1"/>
    <row r="1348" ht="14.25" customHeight="1"/>
    <row r="1349" ht="14.25" customHeight="1"/>
    <row r="1350" ht="14.25" customHeight="1"/>
    <row r="1351" ht="14.25" customHeight="1"/>
    <row r="1352" ht="14.25" customHeight="1"/>
    <row r="1353" ht="14.25" customHeight="1"/>
    <row r="1354" ht="14.25" customHeight="1"/>
    <row r="1355" ht="14.25" customHeight="1"/>
    <row r="1356" ht="14.25" customHeight="1"/>
    <row r="1357" ht="14.25" customHeight="1"/>
    <row r="1358" ht="14.25" customHeight="1"/>
    <row r="1359" ht="14.25" customHeight="1"/>
    <row r="1360" ht="14.25" customHeight="1"/>
    <row r="1361" ht="14.25" customHeight="1"/>
    <row r="1362" ht="14.25" customHeight="1"/>
    <row r="1363" ht="14.25" customHeight="1"/>
    <row r="1364" ht="14.25" customHeight="1"/>
    <row r="1365" ht="14.25" customHeight="1"/>
    <row r="1366" ht="14.25" customHeight="1"/>
    <row r="1367" ht="14.25" customHeight="1"/>
    <row r="1368" ht="14.25" customHeight="1"/>
    <row r="1369" ht="14.25" customHeight="1"/>
    <row r="1370" ht="14.25" customHeight="1"/>
    <row r="1371" ht="14.25" customHeight="1"/>
    <row r="1372" ht="14.25" customHeight="1"/>
    <row r="1373" ht="14.25" customHeight="1"/>
    <row r="1374" ht="14.25" customHeight="1"/>
    <row r="1375" ht="14.25" customHeight="1"/>
    <row r="1376" ht="14.25" customHeight="1"/>
    <row r="1377" ht="14.25" customHeight="1"/>
    <row r="1378" ht="14.25" customHeight="1"/>
    <row r="1379" ht="14.25" customHeight="1"/>
    <row r="1380" ht="14.25" customHeight="1"/>
    <row r="1381" ht="14.25" customHeight="1"/>
    <row r="1382" ht="14.25" customHeight="1"/>
    <row r="1383" ht="14.25" customHeight="1"/>
    <row r="1384" ht="14.25" customHeight="1"/>
    <row r="1385" ht="14.25" customHeight="1"/>
    <row r="1386" ht="14.25" customHeight="1"/>
    <row r="1387" ht="14.25" customHeight="1"/>
    <row r="1388" ht="14.25" customHeight="1"/>
    <row r="1389" ht="14.25" customHeight="1"/>
    <row r="1390" ht="14.25" customHeight="1"/>
    <row r="1391" ht="14.25" customHeight="1"/>
    <row r="1392" ht="14.25" customHeight="1"/>
    <row r="1393" ht="14.25" customHeight="1"/>
    <row r="1394" ht="14.25" customHeight="1"/>
    <row r="1395" ht="14.25" customHeight="1"/>
    <row r="1396" ht="14.25" customHeight="1"/>
    <row r="1397" ht="14.25" customHeight="1"/>
    <row r="1398" ht="14.25" customHeight="1"/>
    <row r="1399" ht="14.25" customHeight="1"/>
    <row r="1400" ht="14.25" customHeight="1"/>
    <row r="1401" ht="14.25" customHeight="1"/>
    <row r="1402" ht="14.25" customHeight="1"/>
    <row r="1403" ht="14.25" customHeight="1"/>
    <row r="1404" ht="14.25" customHeight="1"/>
    <row r="1405" ht="14.25" customHeight="1"/>
    <row r="1406" ht="14.25" customHeight="1"/>
    <row r="1407" ht="14.25" customHeight="1"/>
    <row r="1408" ht="14.25" customHeight="1"/>
    <row r="1409" ht="14.25" customHeight="1"/>
    <row r="1410" ht="14.25" customHeight="1"/>
    <row r="1411" ht="14.25" customHeight="1"/>
    <row r="1412" ht="14.25" customHeight="1"/>
    <row r="1413" ht="14.25" customHeight="1"/>
    <row r="1414" ht="14.25" customHeight="1"/>
    <row r="1415" ht="14.25" customHeight="1"/>
    <row r="1416" ht="14.25" customHeight="1"/>
    <row r="1417" ht="14.25" customHeight="1"/>
    <row r="1418" ht="14.25" customHeight="1"/>
    <row r="1419" ht="14.25" customHeight="1"/>
    <row r="1420" ht="14.25" customHeight="1"/>
    <row r="1421" ht="14.25" customHeight="1"/>
    <row r="1422" ht="14.25" customHeight="1"/>
    <row r="1423" ht="14.25" customHeight="1"/>
    <row r="1424" ht="14.25" customHeight="1"/>
    <row r="1425" ht="14.25" customHeight="1"/>
    <row r="1426" ht="14.25" customHeight="1"/>
    <row r="1427" ht="14.25" customHeight="1"/>
    <row r="1428" ht="14.25" customHeight="1"/>
    <row r="1429" ht="14.25" customHeight="1"/>
    <row r="1430" ht="14.25" customHeight="1"/>
    <row r="1431" ht="14.25" customHeight="1"/>
    <row r="1432" ht="14.25" customHeight="1"/>
    <row r="1433" ht="14.25" customHeight="1"/>
    <row r="1434" ht="14.25" customHeight="1"/>
    <row r="1435" ht="14.25" customHeight="1"/>
    <row r="1436" ht="14.25" customHeight="1"/>
    <row r="1437" ht="14.25" customHeight="1"/>
    <row r="1438" ht="14.25" customHeight="1"/>
    <row r="1439" ht="14.25" customHeight="1"/>
    <row r="1440" ht="14.25" customHeight="1"/>
    <row r="1441" ht="14.25" customHeight="1"/>
    <row r="1442" ht="14.25" customHeight="1"/>
    <row r="1443" ht="14.25" customHeight="1"/>
    <row r="1444" ht="14.25" customHeight="1"/>
    <row r="1445" ht="14.25" customHeight="1"/>
    <row r="1446" ht="14.25" customHeight="1"/>
    <row r="1447" ht="14.25" customHeight="1"/>
    <row r="1448" ht="14.25" customHeight="1"/>
    <row r="1449" ht="14.25" customHeight="1"/>
    <row r="1450" ht="14.25" customHeight="1"/>
    <row r="1451" ht="14.25" customHeight="1"/>
    <row r="1452" ht="14.25" customHeight="1"/>
    <row r="1453" ht="14.25" customHeight="1"/>
    <row r="1454" ht="14.25" customHeight="1"/>
    <row r="1455" ht="14.25" customHeight="1"/>
    <row r="1456" ht="14.25" customHeight="1"/>
    <row r="1457" ht="14.25" customHeight="1"/>
    <row r="1458" ht="14.25" customHeight="1"/>
    <row r="1459" ht="14.25" customHeight="1"/>
    <row r="1460" ht="14.25" customHeight="1"/>
    <row r="1461" ht="14.25" customHeight="1"/>
    <row r="1462" ht="14.25" customHeight="1"/>
    <row r="1463" ht="14.25" customHeight="1"/>
    <row r="1464" ht="14.25" customHeight="1"/>
    <row r="1465" ht="14.25" customHeight="1"/>
    <row r="1466" ht="14.25" customHeight="1"/>
    <row r="1467" ht="14.25" customHeight="1"/>
    <row r="1468" ht="14.25" customHeight="1"/>
    <row r="1469" ht="14.25" customHeight="1"/>
    <row r="1470" ht="14.25" customHeight="1"/>
    <row r="1471" ht="14.25" customHeight="1"/>
    <row r="1472" ht="14.25" customHeight="1"/>
    <row r="1473" ht="14.25" customHeight="1"/>
    <row r="1474" ht="14.25" customHeight="1"/>
    <row r="1475" ht="14.25" customHeight="1"/>
    <row r="1476" ht="14.25" customHeight="1"/>
    <row r="1477" ht="14.25" customHeight="1"/>
    <row r="1478" ht="14.25" customHeight="1"/>
    <row r="1479" ht="14.25" customHeight="1"/>
    <row r="1480" ht="14.25" customHeight="1"/>
    <row r="1481" ht="14.25" customHeight="1"/>
    <row r="1482" ht="14.25" customHeight="1"/>
    <row r="1483" ht="14.25" customHeight="1"/>
    <row r="1484" ht="14.25" customHeight="1"/>
    <row r="1485" ht="14.25" customHeight="1"/>
    <row r="1486" ht="14.25" customHeight="1"/>
    <row r="1487" ht="14.25" customHeight="1"/>
    <row r="1488" ht="14.25" customHeight="1"/>
    <row r="1489" ht="14.25" customHeight="1"/>
    <row r="1490" ht="14.25" customHeight="1"/>
    <row r="1491" ht="14.25" customHeight="1"/>
    <row r="1492" ht="14.25" customHeight="1"/>
    <row r="1493" ht="14.25" customHeight="1"/>
    <row r="1494" ht="14.25" customHeight="1"/>
    <row r="1495" ht="14.25" customHeight="1"/>
    <row r="1496" ht="14.25" customHeight="1"/>
    <row r="1497" ht="14.25" customHeight="1"/>
    <row r="1498" ht="14.25" customHeight="1"/>
    <row r="1499" ht="14.25" customHeight="1"/>
    <row r="1500" ht="14.25" customHeight="1"/>
    <row r="1501" ht="14.25" customHeight="1"/>
    <row r="1502" ht="14.25" customHeight="1"/>
    <row r="1503" ht="14.25" customHeight="1"/>
    <row r="1504" ht="14.25" customHeight="1"/>
    <row r="1505" ht="14.25" customHeight="1"/>
    <row r="1506" ht="14.25" customHeight="1"/>
    <row r="1507" ht="14.25" customHeight="1"/>
    <row r="1508" ht="14.25" customHeight="1"/>
    <row r="1509" ht="14.25" customHeight="1"/>
    <row r="1510" ht="14.25" customHeight="1"/>
    <row r="1511" ht="14.25" customHeight="1"/>
    <row r="1512" ht="14.25" customHeight="1"/>
    <row r="1513" ht="14.25" customHeight="1"/>
    <row r="1514" ht="14.25" customHeight="1"/>
    <row r="1515" ht="14.25" customHeight="1"/>
    <row r="1516" ht="14.25" customHeight="1"/>
    <row r="1517" ht="14.25" customHeight="1"/>
    <row r="1518" ht="14.25" customHeight="1"/>
    <row r="1519" ht="14.25" customHeight="1"/>
    <row r="1520" ht="14.25" customHeight="1"/>
    <row r="1521" ht="14.25" customHeight="1"/>
    <row r="1522" ht="14.25" customHeight="1"/>
    <row r="1523" ht="14.25" customHeight="1"/>
    <row r="1524" ht="14.25" customHeight="1"/>
    <row r="1525" ht="14.25" customHeight="1"/>
    <row r="1526" ht="14.25" customHeight="1"/>
    <row r="1527" ht="14.25" customHeight="1"/>
    <row r="1528" ht="14.25" customHeight="1"/>
    <row r="1529" ht="14.25" customHeight="1"/>
    <row r="1530" ht="14.25" customHeight="1"/>
    <row r="1531" ht="14.25" customHeight="1"/>
    <row r="1532" ht="14.25" customHeight="1"/>
    <row r="1533" ht="14.25" customHeight="1"/>
    <row r="1534" ht="14.25" customHeight="1"/>
    <row r="1535" ht="14.25" customHeight="1"/>
    <row r="1536" ht="14.25" customHeight="1"/>
    <row r="1537" ht="14.25" customHeight="1"/>
    <row r="1538" ht="14.25" customHeight="1"/>
    <row r="1539" ht="14.25" customHeight="1"/>
    <row r="1540" ht="14.25" customHeight="1"/>
    <row r="1541" ht="14.25" customHeight="1"/>
    <row r="1542" ht="14.25" customHeight="1"/>
    <row r="1543" ht="14.25" customHeight="1"/>
    <row r="1544" ht="14.25" customHeight="1"/>
    <row r="1545" ht="14.25" customHeight="1"/>
    <row r="1546" ht="14.25" customHeight="1"/>
    <row r="1547" ht="14.25" customHeight="1"/>
    <row r="1548" ht="14.25" customHeight="1"/>
    <row r="1549" ht="14.25" customHeight="1"/>
    <row r="1550" ht="14.25" customHeight="1"/>
    <row r="1551" ht="14.25" customHeight="1"/>
    <row r="1552" ht="14.25" customHeight="1"/>
    <row r="1553" ht="14.25" customHeight="1"/>
    <row r="1554" ht="14.25" customHeight="1"/>
    <row r="1555" ht="14.25" customHeight="1"/>
    <row r="1556" ht="14.25" customHeight="1"/>
    <row r="1557" ht="14.25" customHeight="1"/>
    <row r="1558" ht="14.25" customHeight="1"/>
    <row r="1559" ht="14.25" customHeight="1"/>
    <row r="1560" ht="14.25" customHeight="1"/>
    <row r="1561" ht="14.25" customHeight="1"/>
    <row r="1562" ht="14.25" customHeight="1"/>
    <row r="1563" ht="14.25" customHeight="1"/>
    <row r="1564" ht="14.25" customHeight="1"/>
    <row r="1565" ht="14.25" customHeight="1"/>
    <row r="1566" ht="14.25" customHeight="1"/>
    <row r="1567" ht="14.25" customHeight="1"/>
    <row r="1568" ht="14.25" customHeight="1"/>
    <row r="1569" ht="14.25" customHeight="1"/>
    <row r="1570" ht="14.25" customHeight="1"/>
    <row r="1571" ht="14.25" customHeight="1"/>
    <row r="1572" ht="14.25" customHeight="1"/>
    <row r="1573" ht="14.25" customHeight="1"/>
    <row r="1574" ht="14.25" customHeight="1"/>
    <row r="1575" ht="14.25" customHeight="1"/>
    <row r="1576" ht="14.25" customHeight="1"/>
    <row r="1577" ht="14.25" customHeight="1"/>
    <row r="1578" ht="14.25" customHeight="1"/>
    <row r="1579" ht="14.25" customHeight="1"/>
    <row r="1580" ht="14.25" customHeight="1"/>
    <row r="1581" ht="14.25" customHeight="1"/>
    <row r="1582" ht="14.25" customHeight="1"/>
    <row r="1583" ht="14.25" customHeight="1"/>
    <row r="1584" ht="14.25" customHeight="1"/>
    <row r="1585" ht="14.25" customHeight="1"/>
    <row r="1586" ht="14.25" customHeight="1"/>
    <row r="1587" ht="14.25" customHeight="1"/>
    <row r="1588" ht="14.25" customHeight="1"/>
    <row r="1589" ht="14.25" customHeight="1"/>
    <row r="1590" ht="14.25" customHeight="1"/>
    <row r="1591" ht="14.25" customHeight="1"/>
    <row r="1592" ht="14.25" customHeight="1"/>
    <row r="1593" ht="14.25" customHeight="1"/>
    <row r="1594" ht="14.25" customHeight="1"/>
    <row r="1595" ht="14.25" customHeight="1"/>
    <row r="1596" ht="14.25" customHeight="1"/>
    <row r="1597" ht="14.25" customHeight="1"/>
    <row r="1598" ht="14.25" customHeight="1"/>
    <row r="1599" ht="14.25" customHeight="1"/>
    <row r="1600" ht="14.25" customHeight="1"/>
    <row r="1601" ht="14.25" customHeight="1"/>
    <row r="1602" ht="14.25" customHeight="1"/>
    <row r="1603" ht="14.25" customHeight="1"/>
    <row r="1604" ht="14.25" customHeight="1"/>
    <row r="1605" ht="14.25" customHeight="1"/>
    <row r="1606" ht="14.25" customHeight="1"/>
    <row r="1607" ht="14.25" customHeight="1"/>
    <row r="1608" ht="14.25" customHeight="1"/>
    <row r="1609" ht="14.25" customHeight="1"/>
    <row r="1610" ht="14.25" customHeight="1"/>
    <row r="1611" ht="14.25" customHeight="1"/>
    <row r="1612" ht="14.25" customHeight="1"/>
    <row r="1613" ht="14.25" customHeight="1"/>
    <row r="1614" ht="14.25" customHeight="1"/>
    <row r="1615" ht="14.25" customHeight="1"/>
  </sheetData>
  <mergeCells count="2">
    <mergeCell ref="A3:H3"/>
    <mergeCell ref="A2:I2"/>
  </mergeCells>
  <pageMargins left="0.7" right="0.7" top="0.75" bottom="0.75" header="0.3" footer="0.3"/>
  <pageSetup scale="65" orientation="portrait" horizontalDpi="4294967295" verticalDpi="4294967295"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I378"/>
  <sheetViews>
    <sheetView topLeftCell="A40" zoomScale="95" zoomScaleNormal="95" workbookViewId="0">
      <selection activeCell="G58" sqref="G58"/>
    </sheetView>
  </sheetViews>
  <sheetFormatPr baseColWidth="10" defaultColWidth="9.625" defaultRowHeight="15"/>
  <cols>
    <col min="1" max="1" width="4.75" style="25" customWidth="1"/>
    <col min="2" max="2" width="11.125" style="26" customWidth="1"/>
    <col min="3" max="3" width="10.125" style="26" customWidth="1"/>
    <col min="4" max="4" width="15.625" style="26" customWidth="1"/>
    <col min="5" max="5" width="24.125" style="27" customWidth="1"/>
    <col min="6" max="6" width="13.625" style="26" customWidth="1"/>
    <col min="7" max="7" width="64.25" style="28" customWidth="1"/>
    <col min="8" max="8" width="25.375" style="28" customWidth="1"/>
    <col min="9" max="9" width="9.625" style="28" customWidth="1"/>
    <col min="10" max="10" width="11.125" style="26" customWidth="1"/>
    <col min="11" max="35" width="9.625" style="26"/>
    <col min="36" max="16384" width="9.625" style="28"/>
  </cols>
  <sheetData>
    <row r="1" spans="1:35" ht="3" customHeight="1"/>
    <row r="2" spans="1:35" ht="52.5" customHeight="1">
      <c r="A2" s="5" t="s">
        <v>0</v>
      </c>
      <c r="B2" s="1"/>
      <c r="C2" s="265" t="s">
        <v>24</v>
      </c>
      <c r="D2" s="265"/>
      <c r="E2" s="265"/>
      <c r="F2" s="265"/>
      <c r="G2" s="265"/>
      <c r="H2" s="265"/>
      <c r="J2" s="28"/>
      <c r="K2" s="28"/>
      <c r="L2" s="28"/>
      <c r="M2" s="28"/>
      <c r="N2" s="28"/>
      <c r="O2" s="28"/>
      <c r="P2" s="28"/>
      <c r="Q2" s="28"/>
      <c r="R2" s="28"/>
      <c r="S2" s="28"/>
      <c r="T2" s="28"/>
      <c r="U2" s="28"/>
      <c r="V2" s="28"/>
      <c r="W2" s="28"/>
      <c r="X2" s="28"/>
      <c r="Y2" s="28"/>
      <c r="Z2" s="28"/>
      <c r="AA2" s="28"/>
      <c r="AB2" s="28"/>
      <c r="AC2" s="28"/>
      <c r="AD2" s="28"/>
      <c r="AE2" s="28"/>
      <c r="AF2" s="28"/>
      <c r="AG2" s="28"/>
      <c r="AH2" s="28"/>
      <c r="AI2" s="28"/>
    </row>
    <row r="3" spans="1:35" ht="21">
      <c r="A3" s="5"/>
      <c r="B3" s="1"/>
      <c r="C3" s="24"/>
      <c r="D3" s="24"/>
      <c r="E3" s="266" t="s">
        <v>21</v>
      </c>
      <c r="F3" s="266"/>
      <c r="G3" s="266"/>
      <c r="H3" s="24"/>
      <c r="J3" s="28"/>
      <c r="K3" s="28"/>
      <c r="L3" s="28"/>
      <c r="M3" s="28"/>
      <c r="N3" s="28"/>
      <c r="O3" s="28"/>
      <c r="P3" s="28"/>
      <c r="Q3" s="28"/>
      <c r="R3" s="28"/>
      <c r="S3" s="28"/>
      <c r="T3" s="28"/>
      <c r="U3" s="28"/>
      <c r="V3" s="28"/>
      <c r="W3" s="28"/>
      <c r="X3" s="28"/>
      <c r="Y3" s="28"/>
      <c r="Z3" s="28"/>
      <c r="AA3" s="28"/>
      <c r="AB3" s="28"/>
      <c r="AC3" s="28"/>
      <c r="AD3" s="28"/>
      <c r="AE3" s="28"/>
      <c r="AF3" s="28"/>
      <c r="AG3" s="28"/>
      <c r="AH3" s="28"/>
      <c r="AI3" s="28"/>
    </row>
    <row r="4" spans="1:35" ht="20.25" customHeight="1">
      <c r="A4"/>
      <c r="B4" s="3"/>
      <c r="C4" s="4" t="s">
        <v>14</v>
      </c>
      <c r="D4" s="2">
        <v>45017</v>
      </c>
      <c r="E4" s="266"/>
      <c r="F4" s="266"/>
      <c r="G4" s="266"/>
      <c r="H4" s="6"/>
      <c r="J4" s="28"/>
      <c r="K4" s="28"/>
      <c r="L4" s="28"/>
      <c r="M4" s="28"/>
      <c r="N4" s="28"/>
      <c r="O4" s="28"/>
      <c r="P4" s="28"/>
      <c r="Q4" s="28"/>
      <c r="R4" s="28"/>
      <c r="S4" s="28"/>
      <c r="T4" s="28"/>
      <c r="U4" s="28"/>
      <c r="V4" s="28"/>
      <c r="W4" s="28"/>
      <c r="X4" s="28"/>
      <c r="Y4" s="28"/>
      <c r="Z4" s="28"/>
      <c r="AA4" s="28"/>
      <c r="AB4" s="28"/>
      <c r="AC4" s="28"/>
      <c r="AD4" s="28"/>
      <c r="AE4" s="28"/>
      <c r="AF4" s="28"/>
      <c r="AG4" s="28"/>
      <c r="AH4" s="28"/>
      <c r="AI4" s="28"/>
    </row>
    <row r="5" spans="1:35" ht="15" customHeight="1">
      <c r="A5" s="29"/>
      <c r="B5" s="30"/>
      <c r="C5" s="30"/>
      <c r="D5" s="30"/>
      <c r="E5" s="31"/>
      <c r="F5" s="30"/>
      <c r="J5" s="28"/>
      <c r="K5" s="28"/>
      <c r="L5" s="28"/>
      <c r="M5" s="28"/>
      <c r="N5" s="28"/>
      <c r="O5" s="28"/>
      <c r="P5" s="28"/>
      <c r="Q5" s="28"/>
      <c r="R5" s="28"/>
      <c r="S5" s="28"/>
      <c r="T5" s="28"/>
      <c r="U5" s="28"/>
      <c r="V5" s="28"/>
      <c r="W5" s="28"/>
      <c r="X5" s="28"/>
      <c r="Y5" s="28"/>
      <c r="Z5" s="28"/>
      <c r="AA5" s="28"/>
      <c r="AB5" s="28"/>
      <c r="AC5" s="28"/>
      <c r="AD5" s="28"/>
      <c r="AE5" s="28"/>
      <c r="AF5" s="28"/>
      <c r="AG5" s="28"/>
      <c r="AH5" s="28"/>
      <c r="AI5" s="28"/>
    </row>
    <row r="6" spans="1:35" ht="15" customHeight="1">
      <c r="A6" s="29"/>
      <c r="B6" s="30"/>
      <c r="C6" s="30"/>
      <c r="D6" s="30"/>
      <c r="E6" s="31"/>
      <c r="F6" s="30"/>
      <c r="J6" s="28"/>
      <c r="K6" s="28"/>
      <c r="L6" s="28"/>
      <c r="M6" s="28"/>
      <c r="N6" s="28"/>
      <c r="O6" s="28"/>
      <c r="P6" s="28"/>
      <c r="Q6" s="28"/>
      <c r="R6" s="28"/>
      <c r="S6" s="28"/>
      <c r="T6" s="28"/>
      <c r="U6" s="28"/>
      <c r="V6" s="28"/>
      <c r="W6" s="28"/>
      <c r="X6" s="28"/>
      <c r="Y6" s="28"/>
      <c r="Z6" s="28"/>
      <c r="AA6" s="28"/>
      <c r="AB6" s="28"/>
      <c r="AC6" s="28"/>
      <c r="AD6" s="28"/>
      <c r="AE6" s="28"/>
      <c r="AF6" s="28"/>
      <c r="AG6" s="28"/>
      <c r="AH6" s="28"/>
      <c r="AI6" s="28"/>
    </row>
    <row r="7" spans="1:35" ht="15" customHeight="1">
      <c r="A7" s="29"/>
      <c r="B7" s="30"/>
      <c r="C7" s="30"/>
      <c r="D7" s="30"/>
      <c r="E7" s="31"/>
      <c r="F7" s="30"/>
      <c r="J7" s="28"/>
      <c r="K7" s="28"/>
      <c r="L7" s="28"/>
      <c r="M7" s="28"/>
      <c r="N7" s="28"/>
      <c r="O7" s="28"/>
      <c r="P7" s="28"/>
      <c r="Q7" s="28"/>
      <c r="R7" s="28"/>
      <c r="S7" s="28"/>
      <c r="T7" s="28"/>
      <c r="U7" s="28"/>
      <c r="V7" s="28"/>
      <c r="W7" s="28"/>
      <c r="X7" s="28"/>
      <c r="Y7" s="28"/>
      <c r="Z7" s="28"/>
      <c r="AA7" s="28"/>
      <c r="AB7" s="28"/>
      <c r="AC7" s="28"/>
      <c r="AD7" s="28"/>
      <c r="AE7" s="28"/>
      <c r="AF7" s="28"/>
      <c r="AG7" s="28"/>
      <c r="AH7" s="28"/>
      <c r="AI7" s="28"/>
    </row>
    <row r="8" spans="1:35" ht="15" customHeight="1">
      <c r="A8" s="29"/>
      <c r="B8" s="30"/>
      <c r="C8" s="30"/>
      <c r="D8" s="30"/>
      <c r="E8" s="31"/>
      <c r="F8" s="30"/>
      <c r="J8" s="28"/>
      <c r="K8" s="28"/>
      <c r="L8" s="28"/>
      <c r="M8" s="28"/>
      <c r="N8" s="28"/>
      <c r="O8" s="28"/>
      <c r="P8" s="28"/>
      <c r="Q8" s="28"/>
      <c r="R8" s="28"/>
      <c r="S8" s="28"/>
      <c r="T8" s="28"/>
      <c r="U8" s="28"/>
      <c r="V8" s="28"/>
      <c r="W8" s="28"/>
      <c r="X8" s="28"/>
      <c r="Y8" s="28"/>
      <c r="Z8" s="28"/>
      <c r="AA8" s="28"/>
      <c r="AB8" s="28"/>
      <c r="AC8" s="28"/>
      <c r="AD8" s="28"/>
      <c r="AE8" s="28"/>
      <c r="AF8" s="28"/>
      <c r="AG8" s="28"/>
      <c r="AH8" s="28"/>
      <c r="AI8" s="28"/>
    </row>
    <row r="9" spans="1:35" ht="15" customHeight="1">
      <c r="A9" s="29"/>
      <c r="B9" s="30"/>
      <c r="C9" s="30"/>
      <c r="D9" s="30"/>
      <c r="E9" s="31"/>
      <c r="F9" s="30"/>
      <c r="J9" s="28"/>
      <c r="K9" s="28"/>
      <c r="L9" s="28"/>
      <c r="M9" s="28"/>
      <c r="N9" s="28"/>
      <c r="O9" s="28"/>
      <c r="P9" s="28"/>
      <c r="Q9" s="28"/>
      <c r="R9" s="28"/>
      <c r="S9" s="28"/>
      <c r="T9" s="28"/>
      <c r="U9" s="28"/>
      <c r="V9" s="28"/>
      <c r="W9" s="28"/>
      <c r="X9" s="28"/>
      <c r="Y9" s="28"/>
      <c r="Z9" s="28"/>
      <c r="AA9" s="28"/>
      <c r="AB9" s="28"/>
      <c r="AC9" s="28"/>
      <c r="AD9" s="28"/>
      <c r="AE9" s="28"/>
      <c r="AF9" s="28"/>
      <c r="AG9" s="28"/>
      <c r="AH9" s="28"/>
      <c r="AI9" s="28"/>
    </row>
    <row r="10" spans="1:35" ht="15" customHeight="1">
      <c r="A10" s="29"/>
      <c r="B10" s="30"/>
      <c r="C10" s="30"/>
      <c r="D10" s="30"/>
      <c r="E10" s="31"/>
      <c r="F10" s="30"/>
      <c r="J10" s="28"/>
      <c r="K10" s="28"/>
      <c r="L10" s="28"/>
      <c r="M10" s="28"/>
      <c r="N10" s="28"/>
      <c r="O10" s="28"/>
      <c r="P10" s="28"/>
      <c r="Q10" s="28"/>
      <c r="R10" s="28"/>
      <c r="S10" s="28"/>
      <c r="T10" s="28"/>
      <c r="U10" s="28"/>
      <c r="V10" s="28"/>
      <c r="W10" s="28"/>
      <c r="X10" s="28"/>
      <c r="Y10" s="28"/>
      <c r="Z10" s="28"/>
      <c r="AA10" s="28"/>
      <c r="AB10" s="28"/>
      <c r="AC10" s="28"/>
      <c r="AD10" s="28"/>
      <c r="AE10" s="28"/>
      <c r="AF10" s="28"/>
      <c r="AG10" s="28"/>
      <c r="AH10" s="28"/>
      <c r="AI10" s="28"/>
    </row>
    <row r="11" spans="1:35" ht="15" customHeight="1">
      <c r="A11" s="29"/>
      <c r="B11" s="30"/>
      <c r="C11" s="30"/>
      <c r="D11" s="30"/>
      <c r="E11" s="31"/>
      <c r="F11" s="30"/>
      <c r="J11" s="28"/>
      <c r="K11" s="28"/>
      <c r="L11" s="28"/>
      <c r="M11" s="28"/>
      <c r="N11" s="28"/>
      <c r="O11" s="28"/>
      <c r="P11" s="28"/>
      <c r="Q11" s="28"/>
      <c r="R11" s="28"/>
      <c r="S11" s="28"/>
      <c r="T11" s="28"/>
      <c r="U11" s="28"/>
      <c r="V11" s="28"/>
      <c r="W11" s="28"/>
      <c r="X11" s="28"/>
      <c r="Y11" s="28"/>
      <c r="Z11" s="28"/>
      <c r="AA11" s="28"/>
      <c r="AB11" s="28"/>
      <c r="AC11" s="28"/>
      <c r="AD11" s="28"/>
      <c r="AE11" s="28"/>
      <c r="AF11" s="28"/>
      <c r="AG11" s="28"/>
      <c r="AH11" s="28"/>
      <c r="AI11" s="28"/>
    </row>
    <row r="12" spans="1:35" ht="15" customHeight="1">
      <c r="A12" s="29"/>
      <c r="B12" s="30"/>
      <c r="C12" s="30"/>
      <c r="D12" s="30"/>
      <c r="E12" s="31"/>
      <c r="F12" s="30"/>
      <c r="H12" s="32"/>
      <c r="J12" s="28"/>
      <c r="K12" s="28"/>
      <c r="L12" s="28"/>
      <c r="M12" s="28"/>
      <c r="N12" s="28"/>
      <c r="O12" s="28"/>
      <c r="P12" s="28"/>
      <c r="Q12" s="28"/>
      <c r="R12" s="28"/>
      <c r="S12" s="28"/>
      <c r="T12" s="28"/>
      <c r="U12" s="28"/>
      <c r="V12" s="28"/>
      <c r="W12" s="28"/>
      <c r="X12" s="28"/>
      <c r="Y12" s="28"/>
      <c r="Z12" s="28"/>
      <c r="AA12" s="28"/>
      <c r="AB12" s="28"/>
      <c r="AC12" s="28"/>
      <c r="AD12" s="28"/>
      <c r="AE12" s="28"/>
      <c r="AF12" s="28"/>
      <c r="AG12" s="28"/>
      <c r="AH12" s="28"/>
      <c r="AI12" s="28"/>
    </row>
    <row r="13" spans="1:35" ht="15" customHeight="1">
      <c r="A13" s="29"/>
      <c r="B13" s="30"/>
      <c r="C13" s="30"/>
      <c r="D13" s="30"/>
      <c r="E13" s="31"/>
      <c r="F13" s="30"/>
      <c r="J13" s="28"/>
      <c r="K13" s="28"/>
      <c r="L13" s="28"/>
      <c r="M13" s="28"/>
      <c r="N13" s="28"/>
      <c r="O13" s="28"/>
      <c r="P13" s="28"/>
      <c r="Q13" s="28"/>
      <c r="R13" s="28"/>
      <c r="S13" s="28"/>
      <c r="T13" s="28"/>
      <c r="U13" s="28"/>
      <c r="V13" s="28"/>
      <c r="W13" s="28"/>
      <c r="X13" s="28"/>
      <c r="Y13" s="28"/>
      <c r="Z13" s="28"/>
      <c r="AA13" s="28"/>
      <c r="AB13" s="28"/>
      <c r="AC13" s="28"/>
      <c r="AD13" s="28"/>
      <c r="AE13" s="28"/>
      <c r="AF13" s="28"/>
      <c r="AG13" s="28"/>
      <c r="AH13" s="28"/>
      <c r="AI13" s="28"/>
    </row>
    <row r="14" spans="1:35" ht="15" customHeight="1">
      <c r="A14" s="29"/>
      <c r="B14" s="30"/>
      <c r="C14" s="30"/>
      <c r="D14" s="30"/>
      <c r="E14" s="31"/>
      <c r="F14" s="30"/>
      <c r="J14" s="28"/>
      <c r="K14" s="28"/>
      <c r="L14" s="28"/>
      <c r="M14" s="28"/>
      <c r="N14" s="28"/>
      <c r="O14" s="28"/>
      <c r="P14" s="28"/>
      <c r="Q14" s="28"/>
      <c r="R14" s="28"/>
      <c r="S14" s="28"/>
      <c r="T14" s="28"/>
      <c r="U14" s="28"/>
      <c r="V14" s="28"/>
      <c r="W14" s="28"/>
      <c r="X14" s="28"/>
      <c r="Y14" s="28"/>
      <c r="Z14" s="28"/>
      <c r="AA14" s="28"/>
      <c r="AB14" s="28"/>
      <c r="AC14" s="28"/>
      <c r="AD14" s="28"/>
      <c r="AE14" s="28"/>
      <c r="AF14" s="28"/>
      <c r="AG14" s="28"/>
      <c r="AH14" s="28"/>
      <c r="AI14" s="28"/>
    </row>
    <row r="15" spans="1:35" ht="15" customHeight="1">
      <c r="A15" s="29"/>
      <c r="B15" s="30"/>
      <c r="C15" s="30"/>
      <c r="D15" s="30"/>
      <c r="E15" s="31"/>
      <c r="F15" s="30"/>
      <c r="J15" s="28"/>
      <c r="K15" s="28"/>
      <c r="L15" s="28"/>
      <c r="M15" s="28"/>
      <c r="N15" s="28"/>
      <c r="O15" s="28"/>
      <c r="P15" s="28"/>
      <c r="Q15" s="28"/>
      <c r="R15" s="28"/>
      <c r="S15" s="28"/>
      <c r="T15" s="28"/>
      <c r="U15" s="28"/>
      <c r="V15" s="28"/>
      <c r="W15" s="28"/>
      <c r="X15" s="28"/>
      <c r="Y15" s="28"/>
      <c r="Z15" s="28"/>
      <c r="AA15" s="28"/>
      <c r="AB15" s="28"/>
      <c r="AC15" s="28"/>
      <c r="AD15" s="28"/>
      <c r="AE15" s="28"/>
      <c r="AF15" s="28"/>
      <c r="AG15" s="28"/>
      <c r="AH15" s="28"/>
      <c r="AI15" s="28"/>
    </row>
    <row r="16" spans="1:35" ht="15" customHeight="1">
      <c r="A16" s="29"/>
      <c r="B16" s="30"/>
      <c r="C16" s="30"/>
      <c r="D16" s="30"/>
      <c r="E16" s="31"/>
      <c r="F16" s="30"/>
      <c r="J16" s="28"/>
      <c r="K16" s="28"/>
      <c r="L16" s="28"/>
      <c r="M16" s="28"/>
      <c r="N16" s="28"/>
      <c r="O16" s="28"/>
      <c r="P16" s="28"/>
      <c r="Q16" s="28"/>
      <c r="R16" s="28"/>
      <c r="S16" s="28"/>
      <c r="T16" s="28"/>
      <c r="U16" s="28"/>
      <c r="V16" s="28"/>
      <c r="W16" s="28"/>
      <c r="X16" s="28"/>
      <c r="Y16" s="28"/>
      <c r="Z16" s="28"/>
      <c r="AA16" s="28"/>
      <c r="AB16" s="28"/>
      <c r="AC16" s="28"/>
      <c r="AD16" s="28"/>
      <c r="AE16" s="28"/>
      <c r="AF16" s="28"/>
      <c r="AG16" s="28"/>
      <c r="AH16" s="28"/>
      <c r="AI16" s="28"/>
    </row>
    <row r="17" spans="1:35" ht="15" customHeight="1">
      <c r="A17" s="29"/>
      <c r="B17" s="30"/>
      <c r="C17" s="30"/>
      <c r="D17" s="30"/>
      <c r="E17" s="31"/>
      <c r="F17" s="30"/>
      <c r="J17" s="28"/>
      <c r="K17" s="28"/>
      <c r="L17" s="28"/>
      <c r="M17" s="28"/>
      <c r="N17" s="28"/>
      <c r="O17" s="28"/>
      <c r="P17" s="28"/>
      <c r="Q17" s="28"/>
      <c r="R17" s="28"/>
      <c r="S17" s="28"/>
      <c r="T17" s="28"/>
      <c r="U17" s="28"/>
      <c r="V17" s="28"/>
      <c r="W17" s="28"/>
      <c r="X17" s="28"/>
      <c r="Y17" s="28"/>
      <c r="Z17" s="28"/>
      <c r="AA17" s="28"/>
      <c r="AB17" s="28"/>
      <c r="AC17" s="28"/>
      <c r="AD17" s="28"/>
      <c r="AE17" s="28"/>
      <c r="AF17" s="28"/>
      <c r="AG17" s="28"/>
      <c r="AH17" s="28"/>
      <c r="AI17" s="28"/>
    </row>
    <row r="18" spans="1:35" ht="15" customHeight="1">
      <c r="A18" s="29"/>
      <c r="B18" s="30"/>
      <c r="C18" s="30"/>
      <c r="D18" s="30"/>
      <c r="E18" s="31"/>
      <c r="F18" s="30"/>
      <c r="J18" s="28"/>
      <c r="K18" s="28"/>
      <c r="L18" s="28"/>
      <c r="M18" s="28"/>
      <c r="N18" s="28"/>
      <c r="O18" s="28"/>
      <c r="P18" s="28"/>
      <c r="Q18" s="28"/>
      <c r="R18" s="28"/>
      <c r="S18" s="28"/>
      <c r="T18" s="28"/>
      <c r="U18" s="28"/>
      <c r="V18" s="28"/>
      <c r="W18" s="28"/>
      <c r="X18" s="28"/>
      <c r="Y18" s="28"/>
      <c r="Z18" s="28"/>
      <c r="AA18" s="28"/>
      <c r="AB18" s="28"/>
      <c r="AC18" s="28"/>
      <c r="AD18" s="28"/>
      <c r="AE18" s="28"/>
      <c r="AF18" s="28"/>
      <c r="AG18" s="28"/>
      <c r="AH18" s="28"/>
      <c r="AI18" s="28"/>
    </row>
    <row r="19" spans="1:35" ht="15" customHeight="1">
      <c r="A19" s="29"/>
      <c r="B19" s="30"/>
      <c r="C19" s="30"/>
      <c r="D19" s="30"/>
      <c r="E19" s="31"/>
      <c r="F19" s="30"/>
      <c r="J19" s="28"/>
      <c r="K19" s="28"/>
      <c r="L19" s="28"/>
      <c r="M19" s="28"/>
      <c r="N19" s="28"/>
      <c r="O19" s="28"/>
      <c r="P19" s="28"/>
      <c r="Q19" s="28"/>
      <c r="R19" s="28"/>
      <c r="S19" s="28"/>
      <c r="T19" s="28"/>
      <c r="U19" s="28"/>
      <c r="V19" s="28"/>
      <c r="W19" s="28"/>
      <c r="X19" s="28"/>
      <c r="Y19" s="28"/>
      <c r="Z19" s="28"/>
      <c r="AA19" s="28"/>
      <c r="AB19" s="28"/>
      <c r="AC19" s="28"/>
      <c r="AD19" s="28"/>
      <c r="AE19" s="28"/>
      <c r="AF19" s="28"/>
      <c r="AG19" s="28"/>
      <c r="AH19" s="28"/>
      <c r="AI19" s="28"/>
    </row>
    <row r="20" spans="1:35" ht="15" customHeight="1">
      <c r="A20" s="29"/>
      <c r="B20" s="30"/>
      <c r="C20" s="30"/>
      <c r="D20" s="30"/>
      <c r="E20" s="31"/>
      <c r="F20" s="30"/>
      <c r="J20" s="28"/>
      <c r="K20" s="28"/>
      <c r="L20" s="28"/>
      <c r="M20" s="28"/>
      <c r="N20" s="28"/>
      <c r="O20" s="28"/>
      <c r="P20" s="28"/>
      <c r="Q20" s="28"/>
      <c r="R20" s="28"/>
      <c r="S20" s="28"/>
      <c r="T20" s="28"/>
      <c r="U20" s="28"/>
      <c r="V20" s="28"/>
      <c r="W20" s="28"/>
      <c r="X20" s="28"/>
      <c r="Y20" s="28"/>
      <c r="Z20" s="28"/>
      <c r="AA20" s="28"/>
      <c r="AB20" s="28"/>
      <c r="AC20" s="28"/>
      <c r="AD20" s="28"/>
      <c r="AE20" s="28"/>
      <c r="AF20" s="28"/>
      <c r="AG20" s="28"/>
      <c r="AH20" s="28"/>
      <c r="AI20" s="28"/>
    </row>
    <row r="21" spans="1:35" ht="15" customHeight="1">
      <c r="A21" s="29"/>
      <c r="B21" s="30"/>
      <c r="C21" s="30"/>
      <c r="D21" s="30"/>
      <c r="E21" s="31"/>
      <c r="F21" s="30"/>
      <c r="J21" s="28"/>
      <c r="K21" s="28"/>
      <c r="L21" s="28"/>
      <c r="M21" s="28"/>
      <c r="N21" s="28"/>
      <c r="O21" s="28"/>
      <c r="P21" s="28"/>
      <c r="Q21" s="28"/>
      <c r="R21" s="28"/>
      <c r="S21" s="28"/>
      <c r="T21" s="28"/>
      <c r="U21" s="28"/>
      <c r="V21" s="28"/>
      <c r="W21" s="28"/>
      <c r="X21" s="28"/>
      <c r="Y21" s="28"/>
      <c r="Z21" s="28"/>
      <c r="AA21" s="28"/>
      <c r="AB21" s="28"/>
      <c r="AC21" s="28"/>
      <c r="AD21" s="28"/>
      <c r="AE21" s="28"/>
      <c r="AF21" s="28"/>
      <c r="AG21" s="28"/>
      <c r="AH21" s="28"/>
      <c r="AI21" s="28"/>
    </row>
    <row r="22" spans="1:35" ht="15" customHeight="1">
      <c r="A22" s="29"/>
      <c r="B22" s="30"/>
      <c r="C22" s="30"/>
      <c r="D22" s="30"/>
      <c r="E22" s="31"/>
      <c r="F22" s="30"/>
      <c r="J22" s="28"/>
      <c r="K22" s="28"/>
      <c r="L22" s="28"/>
      <c r="M22" s="28"/>
      <c r="N22" s="28"/>
      <c r="O22" s="28"/>
      <c r="P22" s="28"/>
      <c r="Q22" s="28"/>
      <c r="R22" s="28"/>
      <c r="S22" s="28"/>
      <c r="T22" s="28"/>
      <c r="U22" s="28"/>
      <c r="V22" s="28"/>
      <c r="W22" s="28"/>
      <c r="X22" s="28"/>
      <c r="Y22" s="28"/>
      <c r="Z22" s="28"/>
      <c r="AA22" s="28"/>
      <c r="AB22" s="28"/>
      <c r="AC22" s="28"/>
      <c r="AD22" s="28"/>
      <c r="AE22" s="28"/>
      <c r="AF22" s="28"/>
      <c r="AG22" s="28"/>
      <c r="AH22" s="28"/>
      <c r="AI22" s="28"/>
    </row>
    <row r="23" spans="1:35" ht="15" customHeight="1">
      <c r="A23" s="29"/>
      <c r="B23" s="30"/>
      <c r="C23" s="30"/>
      <c r="D23" s="30"/>
      <c r="E23" s="31"/>
      <c r="F23" s="30"/>
      <c r="J23" s="28"/>
      <c r="K23" s="28"/>
      <c r="L23" s="28"/>
      <c r="M23" s="28"/>
      <c r="N23" s="28"/>
      <c r="O23" s="28"/>
      <c r="P23" s="28"/>
      <c r="Q23" s="28"/>
      <c r="R23" s="28"/>
      <c r="S23" s="28"/>
      <c r="T23" s="28"/>
      <c r="U23" s="28"/>
      <c r="V23" s="28"/>
      <c r="W23" s="28"/>
      <c r="X23" s="28"/>
      <c r="Y23" s="28"/>
      <c r="Z23" s="28"/>
      <c r="AA23" s="28"/>
      <c r="AB23" s="28"/>
      <c r="AC23" s="28"/>
      <c r="AD23" s="28"/>
      <c r="AE23" s="28"/>
      <c r="AF23" s="28"/>
      <c r="AG23" s="28"/>
      <c r="AH23" s="28"/>
      <c r="AI23" s="28"/>
    </row>
    <row r="24" spans="1:35" ht="15" customHeight="1">
      <c r="A24" s="29"/>
      <c r="B24" s="30"/>
      <c r="C24" s="30"/>
      <c r="D24" s="30"/>
      <c r="E24" s="31"/>
      <c r="F24" s="30"/>
      <c r="J24" s="28"/>
      <c r="K24" s="28"/>
      <c r="L24" s="28"/>
      <c r="M24" s="28"/>
      <c r="N24" s="28"/>
      <c r="O24" s="28"/>
      <c r="P24" s="28"/>
      <c r="Q24" s="28"/>
      <c r="R24" s="28"/>
      <c r="S24" s="28"/>
      <c r="T24" s="28"/>
      <c r="U24" s="28"/>
      <c r="V24" s="28"/>
      <c r="W24" s="28"/>
      <c r="X24" s="28"/>
      <c r="Y24" s="28"/>
      <c r="Z24" s="28"/>
      <c r="AA24" s="28"/>
      <c r="AB24" s="28"/>
      <c r="AC24" s="28"/>
      <c r="AD24" s="28"/>
      <c r="AE24" s="28"/>
      <c r="AF24" s="28"/>
      <c r="AG24" s="28"/>
      <c r="AH24" s="28"/>
      <c r="AI24" s="28"/>
    </row>
    <row r="25" spans="1:35" ht="15" customHeight="1">
      <c r="A25" s="29"/>
      <c r="B25" s="30"/>
      <c r="C25" s="30"/>
      <c r="D25" s="30"/>
      <c r="E25" s="31"/>
      <c r="F25" s="30"/>
      <c r="J25" s="28"/>
      <c r="K25" s="28"/>
      <c r="L25" s="28"/>
      <c r="M25" s="28"/>
      <c r="N25" s="28"/>
      <c r="O25" s="28"/>
      <c r="P25" s="28"/>
      <c r="Q25" s="28"/>
      <c r="R25" s="28"/>
      <c r="S25" s="28"/>
      <c r="T25" s="28"/>
      <c r="U25" s="28"/>
      <c r="V25" s="28"/>
      <c r="W25" s="28"/>
      <c r="X25" s="28"/>
      <c r="Y25" s="28"/>
      <c r="Z25" s="28"/>
      <c r="AA25" s="28"/>
      <c r="AB25" s="28"/>
      <c r="AC25" s="28"/>
      <c r="AD25" s="28"/>
      <c r="AE25" s="28"/>
      <c r="AF25" s="28"/>
      <c r="AG25" s="28"/>
      <c r="AH25" s="28"/>
      <c r="AI25" s="28"/>
    </row>
    <row r="26" spans="1:35" ht="15" customHeight="1">
      <c r="A26" s="29"/>
      <c r="B26" s="30"/>
      <c r="C26" s="30"/>
      <c r="D26" s="30"/>
      <c r="E26" s="31"/>
      <c r="F26" s="30"/>
      <c r="J26" s="28"/>
      <c r="K26" s="28"/>
      <c r="L26" s="28"/>
      <c r="M26" s="28"/>
      <c r="N26" s="28"/>
      <c r="O26" s="28"/>
      <c r="P26" s="28"/>
      <c r="Q26" s="28"/>
      <c r="R26" s="28"/>
      <c r="S26" s="28"/>
      <c r="T26" s="28"/>
      <c r="U26" s="28"/>
      <c r="V26" s="28"/>
      <c r="W26" s="28"/>
      <c r="X26" s="28"/>
      <c r="Y26" s="28"/>
      <c r="Z26" s="28"/>
      <c r="AA26" s="28"/>
      <c r="AB26" s="28"/>
      <c r="AC26" s="28"/>
      <c r="AD26" s="28"/>
      <c r="AE26" s="28"/>
      <c r="AF26" s="28"/>
      <c r="AG26" s="28"/>
      <c r="AH26" s="28"/>
      <c r="AI26" s="28"/>
    </row>
    <row r="27" spans="1:35" ht="15" customHeight="1">
      <c r="A27" s="29"/>
      <c r="B27" s="30"/>
      <c r="C27" s="30"/>
      <c r="D27" s="30"/>
      <c r="E27" s="31"/>
      <c r="F27" s="30"/>
      <c r="J27" s="28"/>
      <c r="K27" s="28"/>
      <c r="L27" s="28"/>
      <c r="M27" s="28"/>
      <c r="N27" s="28"/>
      <c r="O27" s="28"/>
      <c r="P27" s="28"/>
      <c r="Q27" s="28"/>
      <c r="R27" s="28"/>
      <c r="S27" s="28"/>
      <c r="T27" s="28"/>
      <c r="U27" s="28"/>
      <c r="V27" s="28"/>
      <c r="W27" s="28"/>
      <c r="X27" s="28"/>
      <c r="Y27" s="28"/>
      <c r="Z27" s="28"/>
      <c r="AA27" s="28"/>
      <c r="AB27" s="28"/>
      <c r="AC27" s="28"/>
      <c r="AD27" s="28"/>
      <c r="AE27" s="28"/>
      <c r="AF27" s="28"/>
      <c r="AG27" s="28"/>
      <c r="AH27" s="28"/>
      <c r="AI27" s="28"/>
    </row>
    <row r="28" spans="1:35" ht="15" customHeight="1">
      <c r="A28" s="29"/>
      <c r="B28" s="30"/>
      <c r="C28" s="30"/>
      <c r="D28" s="30"/>
      <c r="E28" s="31"/>
      <c r="F28" s="30"/>
      <c r="J28" s="28"/>
      <c r="K28" s="28"/>
      <c r="L28" s="28"/>
      <c r="M28" s="28"/>
      <c r="N28" s="28"/>
      <c r="O28" s="28"/>
      <c r="P28" s="28"/>
      <c r="Q28" s="28"/>
      <c r="R28" s="28"/>
      <c r="S28" s="28"/>
      <c r="T28" s="28"/>
      <c r="U28" s="28"/>
      <c r="V28" s="28"/>
      <c r="W28" s="28"/>
      <c r="X28" s="28"/>
      <c r="Y28" s="28"/>
      <c r="Z28" s="28"/>
      <c r="AA28" s="28"/>
      <c r="AB28" s="28"/>
      <c r="AC28" s="28"/>
      <c r="AD28" s="28"/>
      <c r="AE28" s="28"/>
      <c r="AF28" s="28"/>
      <c r="AG28" s="28"/>
      <c r="AH28" s="28"/>
      <c r="AI28" s="28"/>
    </row>
    <row r="29" spans="1:35" ht="15" customHeight="1">
      <c r="A29" s="29"/>
      <c r="B29" s="30"/>
      <c r="C29" s="30"/>
      <c r="D29" s="30"/>
      <c r="E29" s="31"/>
      <c r="F29" s="30"/>
      <c r="J29" s="28"/>
      <c r="K29" s="28"/>
      <c r="L29" s="28"/>
      <c r="M29" s="28"/>
      <c r="N29" s="28"/>
      <c r="O29" s="28"/>
      <c r="P29" s="28"/>
      <c r="Q29" s="28"/>
      <c r="R29" s="28"/>
      <c r="S29" s="28"/>
      <c r="T29" s="28"/>
      <c r="U29" s="28"/>
      <c r="V29" s="28"/>
      <c r="W29" s="28"/>
      <c r="X29" s="28"/>
      <c r="Y29" s="28"/>
      <c r="Z29" s="28"/>
      <c r="AA29" s="28"/>
      <c r="AB29" s="28"/>
      <c r="AC29" s="28"/>
      <c r="AD29" s="28"/>
      <c r="AE29" s="28"/>
      <c r="AF29" s="28"/>
      <c r="AG29" s="28"/>
      <c r="AH29" s="28"/>
      <c r="AI29" s="28"/>
    </row>
    <row r="30" spans="1:35" ht="15" customHeight="1">
      <c r="A30" s="29"/>
      <c r="B30" s="30"/>
      <c r="C30" s="30"/>
      <c r="D30" s="30"/>
      <c r="E30" s="31"/>
      <c r="F30" s="30"/>
      <c r="J30" s="28"/>
      <c r="K30" s="28"/>
      <c r="L30" s="28"/>
      <c r="M30" s="28"/>
      <c r="N30" s="28"/>
      <c r="O30" s="28"/>
      <c r="P30" s="28"/>
      <c r="Q30" s="28"/>
      <c r="R30" s="28"/>
      <c r="S30" s="28"/>
      <c r="T30" s="28"/>
      <c r="U30" s="28"/>
      <c r="V30" s="28"/>
      <c r="W30" s="28"/>
      <c r="X30" s="28"/>
      <c r="Y30" s="28"/>
      <c r="Z30" s="28"/>
      <c r="AA30" s="28"/>
      <c r="AB30" s="28"/>
      <c r="AC30" s="28"/>
      <c r="AD30" s="28"/>
      <c r="AE30" s="28"/>
      <c r="AF30" s="28"/>
      <c r="AG30" s="28"/>
      <c r="AH30" s="28"/>
      <c r="AI30" s="28"/>
    </row>
    <row r="31" spans="1:35" ht="15" customHeight="1">
      <c r="A31" s="29"/>
      <c r="B31" s="30"/>
      <c r="C31" s="30"/>
      <c r="D31" s="30"/>
      <c r="E31" s="31"/>
      <c r="F31" s="30"/>
      <c r="J31" s="28"/>
      <c r="K31" s="28"/>
      <c r="L31" s="28"/>
      <c r="M31" s="28"/>
      <c r="N31" s="28"/>
      <c r="O31" s="28"/>
      <c r="P31" s="28"/>
      <c r="Q31" s="28"/>
      <c r="R31" s="28"/>
      <c r="S31" s="28"/>
      <c r="T31" s="28"/>
      <c r="U31" s="28"/>
      <c r="V31" s="28"/>
      <c r="W31" s="28"/>
      <c r="X31" s="28"/>
      <c r="Y31" s="28"/>
      <c r="Z31" s="28"/>
      <c r="AA31" s="28"/>
      <c r="AB31" s="28"/>
      <c r="AC31" s="28"/>
      <c r="AD31" s="28"/>
      <c r="AE31" s="28"/>
      <c r="AF31" s="28"/>
      <c r="AG31" s="28"/>
      <c r="AH31" s="28"/>
      <c r="AI31" s="28"/>
    </row>
    <row r="32" spans="1:35" ht="15" customHeight="1">
      <c r="A32" s="29"/>
      <c r="B32" s="30"/>
      <c r="C32" s="30"/>
      <c r="D32" s="30"/>
      <c r="E32" s="31"/>
      <c r="F32" s="30"/>
      <c r="J32" s="28"/>
      <c r="K32" s="28"/>
      <c r="L32" s="28"/>
      <c r="M32" s="28"/>
      <c r="N32" s="28"/>
      <c r="O32" s="28"/>
      <c r="P32" s="28"/>
      <c r="Q32" s="28"/>
      <c r="R32" s="28"/>
      <c r="S32" s="28"/>
      <c r="T32" s="28"/>
      <c r="U32" s="28"/>
      <c r="V32" s="28"/>
      <c r="W32" s="28"/>
      <c r="X32" s="28"/>
      <c r="Y32" s="28"/>
      <c r="Z32" s="28"/>
      <c r="AA32" s="28"/>
      <c r="AB32" s="28"/>
      <c r="AC32" s="28"/>
      <c r="AD32" s="28"/>
      <c r="AE32" s="28"/>
      <c r="AF32" s="28"/>
      <c r="AG32" s="28"/>
      <c r="AH32" s="28"/>
      <c r="AI32" s="28"/>
    </row>
    <row r="33" spans="1:35" ht="15" customHeight="1">
      <c r="A33" s="29"/>
      <c r="B33" s="30"/>
      <c r="C33" s="30"/>
      <c r="D33" s="30"/>
      <c r="E33" s="31"/>
      <c r="F33" s="30"/>
      <c r="J33" s="28"/>
      <c r="K33" s="28"/>
      <c r="L33" s="28"/>
      <c r="M33" s="28"/>
      <c r="N33" s="28"/>
      <c r="O33" s="28"/>
      <c r="P33" s="28"/>
      <c r="Q33" s="28"/>
      <c r="R33" s="28"/>
      <c r="S33" s="28"/>
      <c r="T33" s="28"/>
      <c r="U33" s="28"/>
      <c r="V33" s="28"/>
      <c r="W33" s="28"/>
      <c r="X33" s="28"/>
      <c r="Y33" s="28"/>
      <c r="Z33" s="28"/>
      <c r="AA33" s="28"/>
      <c r="AB33" s="28"/>
      <c r="AC33" s="28"/>
      <c r="AD33" s="28"/>
      <c r="AE33" s="28"/>
      <c r="AF33" s="28"/>
      <c r="AG33" s="28"/>
      <c r="AH33" s="28"/>
      <c r="AI33" s="28"/>
    </row>
    <row r="34" spans="1:35" ht="15" customHeight="1">
      <c r="A34" s="29"/>
      <c r="B34" s="30"/>
      <c r="C34" s="30"/>
      <c r="D34" s="30"/>
      <c r="E34" s="31"/>
      <c r="F34" s="30"/>
      <c r="J34" s="28"/>
      <c r="K34" s="28"/>
      <c r="L34" s="28"/>
      <c r="M34" s="28"/>
      <c r="N34" s="28"/>
      <c r="O34" s="28"/>
      <c r="P34" s="28"/>
      <c r="Q34" s="28"/>
      <c r="R34" s="28"/>
      <c r="S34" s="28"/>
      <c r="T34" s="28"/>
      <c r="U34" s="28"/>
      <c r="V34" s="28"/>
      <c r="W34" s="28"/>
      <c r="X34" s="28"/>
      <c r="Y34" s="28"/>
      <c r="Z34" s="28"/>
      <c r="AA34" s="28"/>
      <c r="AB34" s="28"/>
      <c r="AC34" s="28"/>
      <c r="AD34" s="28"/>
      <c r="AE34" s="28"/>
      <c r="AF34" s="28"/>
      <c r="AG34" s="28"/>
      <c r="AH34" s="28"/>
      <c r="AI34" s="28"/>
    </row>
    <row r="35" spans="1:35" ht="15" customHeight="1">
      <c r="A35" s="29"/>
      <c r="B35" s="30"/>
      <c r="C35" s="30"/>
      <c r="D35" s="30"/>
      <c r="E35" s="31"/>
      <c r="F35" s="30"/>
      <c r="J35" s="28"/>
      <c r="K35" s="28"/>
      <c r="L35" s="28"/>
      <c r="M35" s="28"/>
      <c r="N35" s="28"/>
      <c r="O35" s="28"/>
      <c r="P35" s="28"/>
      <c r="Q35" s="28"/>
      <c r="R35" s="28"/>
      <c r="S35" s="28"/>
      <c r="T35" s="28"/>
      <c r="U35" s="28"/>
      <c r="V35" s="28"/>
      <c r="W35" s="28"/>
      <c r="X35" s="28"/>
      <c r="Y35" s="28"/>
      <c r="Z35" s="28"/>
      <c r="AA35" s="28"/>
      <c r="AB35" s="28"/>
      <c r="AC35" s="28"/>
      <c r="AD35" s="28"/>
      <c r="AE35" s="28"/>
      <c r="AF35" s="28"/>
      <c r="AG35" s="28"/>
      <c r="AH35" s="28"/>
      <c r="AI35" s="28"/>
    </row>
    <row r="36" spans="1:35" ht="15" customHeight="1">
      <c r="A36" s="29"/>
      <c r="B36" s="30"/>
      <c r="C36" s="30"/>
      <c r="D36" s="30"/>
      <c r="E36" s="31"/>
      <c r="F36" s="30"/>
      <c r="J36" s="28"/>
      <c r="K36" s="28"/>
      <c r="L36" s="28"/>
      <c r="M36" s="28"/>
      <c r="N36" s="28"/>
      <c r="O36" s="28"/>
      <c r="P36" s="28"/>
      <c r="Q36" s="28"/>
      <c r="R36" s="28"/>
      <c r="S36" s="28"/>
      <c r="T36" s="28"/>
      <c r="U36" s="28"/>
      <c r="V36" s="28"/>
      <c r="W36" s="28"/>
      <c r="X36" s="28"/>
      <c r="Y36" s="28"/>
      <c r="Z36" s="28"/>
      <c r="AA36" s="28"/>
      <c r="AB36" s="28"/>
      <c r="AC36" s="28"/>
      <c r="AD36" s="28"/>
      <c r="AE36" s="28"/>
      <c r="AF36" s="28"/>
      <c r="AG36" s="28"/>
      <c r="AH36" s="28"/>
      <c r="AI36" s="28"/>
    </row>
    <row r="37" spans="1:35" ht="15" customHeight="1">
      <c r="A37" s="29"/>
      <c r="B37" s="30"/>
      <c r="C37" s="30"/>
      <c r="D37" s="30"/>
      <c r="E37" s="31"/>
      <c r="F37" s="30"/>
      <c r="J37" s="28"/>
      <c r="K37" s="28"/>
      <c r="L37" s="28"/>
      <c r="M37" s="28"/>
      <c r="N37" s="28"/>
      <c r="O37" s="28"/>
      <c r="P37" s="28"/>
      <c r="Q37" s="28"/>
      <c r="R37" s="28"/>
      <c r="S37" s="28"/>
      <c r="T37" s="28"/>
      <c r="U37" s="28"/>
      <c r="V37" s="28"/>
      <c r="W37" s="28"/>
      <c r="X37" s="28"/>
      <c r="Y37" s="28"/>
      <c r="Z37" s="28"/>
      <c r="AA37" s="28"/>
      <c r="AB37" s="28"/>
      <c r="AC37" s="28"/>
      <c r="AD37" s="28"/>
      <c r="AE37" s="28"/>
      <c r="AF37" s="28"/>
      <c r="AG37" s="28"/>
      <c r="AH37" s="28"/>
      <c r="AI37" s="28"/>
    </row>
    <row r="38" spans="1:35" ht="15" customHeight="1">
      <c r="A38" s="29"/>
      <c r="B38" s="30"/>
      <c r="C38" s="30"/>
      <c r="D38" s="30"/>
      <c r="E38" s="31"/>
      <c r="F38" s="30"/>
      <c r="J38" s="28"/>
      <c r="K38" s="28"/>
      <c r="L38" s="28"/>
      <c r="M38" s="28"/>
      <c r="N38" s="28"/>
      <c r="O38" s="28"/>
      <c r="P38" s="28"/>
      <c r="Q38" s="28"/>
      <c r="R38" s="28"/>
      <c r="S38" s="28"/>
      <c r="T38" s="28"/>
      <c r="U38" s="28"/>
      <c r="V38" s="28"/>
      <c r="W38" s="28"/>
      <c r="X38" s="28"/>
      <c r="Y38" s="28"/>
      <c r="Z38" s="28"/>
      <c r="AA38" s="28"/>
      <c r="AB38" s="28"/>
      <c r="AC38" s="28"/>
      <c r="AD38" s="28"/>
      <c r="AE38" s="28"/>
      <c r="AF38" s="28"/>
      <c r="AG38" s="28"/>
      <c r="AH38" s="28"/>
      <c r="AI38" s="28"/>
    </row>
    <row r="39" spans="1:35" ht="15" customHeight="1">
      <c r="A39" s="29"/>
      <c r="B39" s="30"/>
      <c r="C39" s="30"/>
      <c r="D39" s="30"/>
      <c r="E39" s="31"/>
      <c r="F39" s="30"/>
      <c r="J39" s="28"/>
      <c r="K39" s="28"/>
      <c r="L39" s="28"/>
      <c r="M39" s="28"/>
      <c r="N39" s="28"/>
      <c r="O39" s="28"/>
      <c r="P39" s="28"/>
      <c r="Q39" s="28"/>
      <c r="R39" s="28"/>
      <c r="S39" s="28"/>
      <c r="T39" s="28"/>
      <c r="U39" s="28"/>
      <c r="V39" s="28"/>
      <c r="W39" s="28"/>
      <c r="X39" s="28"/>
      <c r="Y39" s="28"/>
      <c r="Z39" s="28"/>
      <c r="AA39" s="28"/>
      <c r="AB39" s="28"/>
      <c r="AC39" s="28"/>
      <c r="AD39" s="28"/>
      <c r="AE39" s="28"/>
      <c r="AF39" s="28"/>
      <c r="AG39" s="28"/>
      <c r="AH39" s="28"/>
      <c r="AI39" s="28"/>
    </row>
    <row r="40" spans="1:35" ht="15" customHeight="1">
      <c r="A40" s="29"/>
      <c r="B40" s="30"/>
      <c r="C40" s="30"/>
      <c r="D40" s="30"/>
      <c r="E40" s="31"/>
      <c r="F40" s="30"/>
      <c r="J40" s="28"/>
      <c r="K40" s="28"/>
      <c r="L40" s="28"/>
      <c r="M40" s="28"/>
      <c r="N40" s="28"/>
      <c r="O40" s="28"/>
      <c r="P40" s="28"/>
      <c r="Q40" s="28"/>
      <c r="R40" s="28"/>
      <c r="S40" s="28"/>
      <c r="T40" s="28"/>
      <c r="U40" s="28"/>
      <c r="V40" s="28"/>
      <c r="W40" s="28"/>
      <c r="X40" s="28"/>
      <c r="Y40" s="28"/>
      <c r="Z40" s="28"/>
      <c r="AA40" s="28"/>
      <c r="AB40" s="28"/>
      <c r="AC40" s="28"/>
      <c r="AD40" s="28"/>
      <c r="AE40" s="28"/>
      <c r="AF40" s="28"/>
      <c r="AG40" s="28"/>
      <c r="AH40" s="28"/>
      <c r="AI40" s="28"/>
    </row>
    <row r="41" spans="1:35" ht="15" customHeight="1">
      <c r="A41" s="29"/>
      <c r="B41" s="30"/>
      <c r="C41" s="30"/>
      <c r="D41" s="30"/>
      <c r="E41" s="31"/>
      <c r="F41" s="30"/>
      <c r="J41" s="28"/>
      <c r="K41" s="28"/>
      <c r="L41" s="28"/>
      <c r="M41" s="28"/>
      <c r="N41" s="28"/>
      <c r="O41" s="28"/>
      <c r="P41" s="28"/>
      <c r="Q41" s="28"/>
      <c r="R41" s="28"/>
      <c r="S41" s="28"/>
      <c r="T41" s="28"/>
      <c r="U41" s="28"/>
      <c r="V41" s="28"/>
      <c r="W41" s="28"/>
      <c r="X41" s="28"/>
      <c r="Y41" s="28"/>
      <c r="Z41" s="28"/>
      <c r="AA41" s="28"/>
      <c r="AB41" s="28"/>
      <c r="AC41" s="28"/>
      <c r="AD41" s="28"/>
      <c r="AE41" s="28"/>
      <c r="AF41" s="28"/>
      <c r="AG41" s="28"/>
      <c r="AH41" s="28"/>
      <c r="AI41" s="28"/>
    </row>
    <row r="42" spans="1:35" ht="15" customHeight="1">
      <c r="A42" s="29"/>
      <c r="B42" s="30"/>
      <c r="C42" s="30"/>
      <c r="D42" s="30"/>
      <c r="E42" s="31"/>
      <c r="F42" s="30"/>
      <c r="J42" s="28"/>
      <c r="K42" s="28"/>
      <c r="L42" s="28"/>
      <c r="M42" s="28"/>
      <c r="N42" s="28"/>
      <c r="O42" s="28"/>
      <c r="P42" s="28"/>
      <c r="Q42" s="28"/>
      <c r="R42" s="28"/>
      <c r="S42" s="28"/>
      <c r="T42" s="28"/>
      <c r="U42" s="28"/>
      <c r="V42" s="28"/>
      <c r="W42" s="28"/>
      <c r="X42" s="28"/>
      <c r="Y42" s="28"/>
      <c r="Z42" s="28"/>
      <c r="AA42" s="28"/>
      <c r="AB42" s="28"/>
      <c r="AC42" s="28"/>
      <c r="AD42" s="28"/>
      <c r="AE42" s="28"/>
      <c r="AF42" s="28"/>
      <c r="AG42" s="28"/>
      <c r="AH42" s="28"/>
      <c r="AI42" s="28"/>
    </row>
    <row r="43" spans="1:35" ht="15" customHeight="1">
      <c r="A43" s="29"/>
      <c r="B43" s="30"/>
      <c r="C43" s="30"/>
      <c r="D43" s="30"/>
      <c r="E43" s="31"/>
      <c r="F43" s="30"/>
      <c r="J43" s="28"/>
      <c r="K43" s="28"/>
      <c r="L43" s="28"/>
      <c r="M43" s="28"/>
      <c r="N43" s="28"/>
      <c r="O43" s="28"/>
      <c r="P43" s="28"/>
      <c r="Q43" s="28"/>
      <c r="R43" s="28"/>
      <c r="S43" s="28"/>
      <c r="T43" s="28"/>
      <c r="U43" s="28"/>
      <c r="V43" s="28"/>
      <c r="W43" s="28"/>
      <c r="X43" s="28"/>
      <c r="Y43" s="28"/>
      <c r="Z43" s="28"/>
      <c r="AA43" s="28"/>
      <c r="AB43" s="28"/>
      <c r="AC43" s="28"/>
      <c r="AD43" s="28"/>
      <c r="AE43" s="28"/>
      <c r="AF43" s="28"/>
      <c r="AG43" s="28"/>
      <c r="AH43" s="28"/>
      <c r="AI43" s="28"/>
    </row>
    <row r="44" spans="1:35" ht="15" customHeight="1">
      <c r="A44" s="29"/>
      <c r="B44" s="30"/>
      <c r="C44" s="30"/>
      <c r="D44" s="30"/>
      <c r="E44" s="31"/>
      <c r="F44" s="30"/>
      <c r="J44" s="28"/>
      <c r="K44" s="28"/>
      <c r="L44" s="28"/>
      <c r="M44" s="28"/>
      <c r="N44" s="28"/>
      <c r="O44" s="28"/>
      <c r="P44" s="28"/>
      <c r="Q44" s="28"/>
      <c r="R44" s="28"/>
      <c r="S44" s="28"/>
      <c r="T44" s="28"/>
      <c r="U44" s="28"/>
      <c r="V44" s="28"/>
      <c r="W44" s="28"/>
      <c r="X44" s="28"/>
      <c r="Y44" s="28"/>
      <c r="Z44" s="28"/>
      <c r="AA44" s="28"/>
      <c r="AB44" s="28"/>
      <c r="AC44" s="28"/>
      <c r="AD44" s="28"/>
      <c r="AE44" s="28"/>
      <c r="AF44" s="28"/>
      <c r="AG44" s="28"/>
      <c r="AH44" s="28"/>
      <c r="AI44" s="28"/>
    </row>
    <row r="45" spans="1:35" ht="15" customHeight="1">
      <c r="A45" s="29"/>
      <c r="B45" s="30"/>
      <c r="C45" s="30"/>
      <c r="D45" s="30"/>
      <c r="E45" s="31"/>
      <c r="F45" s="30"/>
      <c r="J45" s="28"/>
      <c r="K45" s="28"/>
      <c r="L45" s="28"/>
      <c r="M45" s="28"/>
      <c r="N45" s="28"/>
      <c r="O45" s="28"/>
      <c r="P45" s="28"/>
      <c r="Q45" s="28"/>
      <c r="R45" s="28"/>
      <c r="S45" s="28"/>
      <c r="T45" s="28"/>
      <c r="U45" s="28"/>
      <c r="V45" s="28"/>
      <c r="W45" s="28"/>
      <c r="X45" s="28"/>
      <c r="Y45" s="28"/>
      <c r="Z45" s="28"/>
      <c r="AA45" s="28"/>
      <c r="AB45" s="28"/>
      <c r="AC45" s="28"/>
      <c r="AD45" s="28"/>
      <c r="AE45" s="28"/>
      <c r="AF45" s="28"/>
      <c r="AG45" s="28"/>
      <c r="AH45" s="28"/>
      <c r="AI45" s="28"/>
    </row>
    <row r="46" spans="1:35" ht="15" customHeight="1">
      <c r="A46" s="29"/>
      <c r="B46" s="30"/>
      <c r="C46" s="30"/>
      <c r="D46" s="30"/>
      <c r="E46" s="31"/>
      <c r="F46" s="30"/>
      <c r="J46" s="28"/>
      <c r="K46" s="28"/>
      <c r="L46" s="28"/>
      <c r="M46" s="28"/>
      <c r="N46" s="28"/>
      <c r="O46" s="28"/>
      <c r="P46" s="28"/>
      <c r="Q46" s="28"/>
      <c r="R46" s="28"/>
      <c r="S46" s="28"/>
      <c r="T46" s="28"/>
      <c r="U46" s="28"/>
      <c r="V46" s="28"/>
      <c r="W46" s="28"/>
      <c r="X46" s="28"/>
      <c r="Y46" s="28"/>
      <c r="Z46" s="28"/>
      <c r="AA46" s="28"/>
      <c r="AB46" s="28"/>
      <c r="AC46" s="28"/>
      <c r="AD46" s="28"/>
      <c r="AE46" s="28"/>
      <c r="AF46" s="28"/>
      <c r="AG46" s="28"/>
      <c r="AH46" s="28"/>
      <c r="AI46" s="28"/>
    </row>
    <row r="47" spans="1:35" ht="15" customHeight="1">
      <c r="A47" s="29"/>
      <c r="B47" s="30"/>
      <c r="C47" s="30"/>
      <c r="D47" s="30"/>
      <c r="E47" s="31"/>
      <c r="F47" s="30"/>
      <c r="J47" s="28"/>
      <c r="K47" s="28"/>
      <c r="L47" s="28"/>
      <c r="M47" s="28"/>
      <c r="N47" s="28"/>
      <c r="O47" s="28"/>
      <c r="P47" s="28"/>
      <c r="Q47" s="28"/>
      <c r="R47" s="28"/>
      <c r="S47" s="28"/>
      <c r="T47" s="28"/>
      <c r="U47" s="28"/>
      <c r="V47" s="28"/>
      <c r="W47" s="28"/>
      <c r="X47" s="28"/>
      <c r="Y47" s="28"/>
      <c r="Z47" s="28"/>
      <c r="AA47" s="28"/>
      <c r="AB47" s="28"/>
      <c r="AC47" s="28"/>
      <c r="AD47" s="28"/>
      <c r="AE47" s="28"/>
      <c r="AF47" s="28"/>
      <c r="AG47" s="28"/>
      <c r="AH47" s="28"/>
      <c r="AI47" s="28"/>
    </row>
    <row r="48" spans="1:35" ht="15" customHeight="1">
      <c r="A48" s="29"/>
      <c r="B48" s="30"/>
      <c r="C48" s="30"/>
      <c r="D48" s="30"/>
      <c r="E48" s="31"/>
      <c r="F48" s="30"/>
      <c r="J48" s="28"/>
      <c r="K48" s="28"/>
      <c r="L48" s="28"/>
      <c r="M48" s="28"/>
      <c r="N48" s="28"/>
      <c r="O48" s="28"/>
      <c r="P48" s="28"/>
      <c r="Q48" s="28"/>
      <c r="R48" s="28"/>
      <c r="S48" s="28"/>
      <c r="T48" s="28"/>
      <c r="U48" s="28"/>
      <c r="V48" s="28"/>
      <c r="W48" s="28"/>
      <c r="X48" s="28"/>
      <c r="Y48" s="28"/>
      <c r="Z48" s="28"/>
      <c r="AA48" s="28"/>
      <c r="AB48" s="28"/>
      <c r="AC48" s="28"/>
      <c r="AD48" s="28"/>
      <c r="AE48" s="28"/>
      <c r="AF48" s="28"/>
      <c r="AG48" s="28"/>
      <c r="AH48" s="28"/>
      <c r="AI48" s="28"/>
    </row>
    <row r="49" spans="1:35" ht="15" customHeight="1">
      <c r="A49" s="29"/>
      <c r="B49" s="30"/>
      <c r="C49" s="30"/>
      <c r="D49" s="30"/>
      <c r="E49" s="31"/>
      <c r="F49" s="30"/>
      <c r="J49" s="28"/>
      <c r="K49" s="28"/>
      <c r="L49" s="28"/>
      <c r="M49" s="28"/>
      <c r="N49" s="28"/>
      <c r="O49" s="28"/>
      <c r="P49" s="28"/>
      <c r="Q49" s="28"/>
      <c r="R49" s="28"/>
      <c r="S49" s="28"/>
      <c r="T49" s="28"/>
      <c r="U49" s="28"/>
      <c r="V49" s="28"/>
      <c r="W49" s="28"/>
      <c r="X49" s="28"/>
      <c r="Y49" s="28"/>
      <c r="Z49" s="28"/>
      <c r="AA49" s="28"/>
      <c r="AB49" s="28"/>
      <c r="AC49" s="28"/>
      <c r="AD49" s="28"/>
      <c r="AE49" s="28"/>
      <c r="AF49" s="28"/>
      <c r="AG49" s="28"/>
      <c r="AH49" s="28"/>
      <c r="AI49" s="28"/>
    </row>
    <row r="50" spans="1:35" ht="15" customHeight="1">
      <c r="A50" s="29"/>
      <c r="B50" s="30"/>
      <c r="C50" s="30"/>
      <c r="D50" s="30"/>
      <c r="E50" s="31"/>
      <c r="F50" s="30"/>
      <c r="J50" s="28"/>
      <c r="K50" s="28"/>
      <c r="L50" s="28"/>
      <c r="M50" s="28"/>
      <c r="N50" s="28"/>
      <c r="O50" s="28"/>
      <c r="P50" s="28"/>
      <c r="Q50" s="28"/>
      <c r="R50" s="28"/>
      <c r="S50" s="28"/>
      <c r="T50" s="28"/>
      <c r="U50" s="28"/>
      <c r="V50" s="28"/>
      <c r="W50" s="28"/>
      <c r="X50" s="28"/>
      <c r="Y50" s="28"/>
      <c r="Z50" s="28"/>
      <c r="AA50" s="28"/>
      <c r="AB50" s="28"/>
      <c r="AC50" s="28"/>
      <c r="AD50" s="28"/>
      <c r="AE50" s="28"/>
      <c r="AF50" s="28"/>
      <c r="AG50" s="28"/>
      <c r="AH50" s="28"/>
      <c r="AI50" s="28"/>
    </row>
    <row r="51" spans="1:35" ht="15" customHeight="1">
      <c r="A51" s="29"/>
      <c r="B51" s="30"/>
      <c r="C51" s="30"/>
      <c r="D51" s="30"/>
      <c r="E51" s="31"/>
      <c r="F51" s="30"/>
      <c r="J51" s="28"/>
      <c r="K51" s="28"/>
      <c r="L51" s="28"/>
      <c r="M51" s="28"/>
      <c r="N51" s="28"/>
      <c r="O51" s="28"/>
      <c r="P51" s="28"/>
      <c r="Q51" s="28"/>
      <c r="R51" s="28"/>
      <c r="S51" s="28"/>
      <c r="T51" s="28"/>
      <c r="U51" s="28"/>
      <c r="V51" s="28"/>
      <c r="W51" s="28"/>
      <c r="X51" s="28"/>
      <c r="Y51" s="28"/>
      <c r="Z51" s="28"/>
      <c r="AA51" s="28"/>
      <c r="AB51" s="28"/>
      <c r="AC51" s="28"/>
      <c r="AD51" s="28"/>
      <c r="AE51" s="28"/>
      <c r="AF51" s="28"/>
      <c r="AG51" s="28"/>
      <c r="AH51" s="28"/>
      <c r="AI51" s="28"/>
    </row>
    <row r="52" spans="1:35" ht="15" customHeight="1">
      <c r="A52" s="29"/>
      <c r="B52" s="30"/>
      <c r="C52" s="30"/>
      <c r="D52" s="30"/>
      <c r="E52" s="31"/>
      <c r="F52" s="30"/>
      <c r="J52" s="28"/>
      <c r="K52" s="28"/>
      <c r="L52" s="28"/>
      <c r="M52" s="28"/>
      <c r="N52" s="28"/>
      <c r="O52" s="28"/>
      <c r="P52" s="28"/>
      <c r="Q52" s="28"/>
      <c r="R52" s="28"/>
      <c r="S52" s="28"/>
      <c r="T52" s="28"/>
      <c r="U52" s="28"/>
      <c r="V52" s="28"/>
      <c r="W52" s="28"/>
      <c r="X52" s="28"/>
      <c r="Y52" s="28"/>
      <c r="Z52" s="28"/>
      <c r="AA52" s="28"/>
      <c r="AB52" s="28"/>
      <c r="AC52" s="28"/>
      <c r="AD52" s="28"/>
      <c r="AE52" s="28"/>
      <c r="AF52" s="28"/>
      <c r="AG52" s="28"/>
      <c r="AH52" s="28"/>
      <c r="AI52" s="28"/>
    </row>
    <row r="53" spans="1:35" ht="15" customHeight="1">
      <c r="A53" s="29"/>
      <c r="B53" s="30"/>
      <c r="C53" s="30"/>
      <c r="D53" s="30"/>
      <c r="E53" s="31"/>
      <c r="F53" s="30"/>
      <c r="J53" s="28"/>
      <c r="K53" s="28"/>
      <c r="L53" s="28"/>
      <c r="M53" s="28"/>
      <c r="N53" s="28"/>
      <c r="O53" s="28"/>
      <c r="P53" s="28"/>
      <c r="Q53" s="28"/>
      <c r="R53" s="28"/>
      <c r="S53" s="28"/>
      <c r="T53" s="28"/>
      <c r="U53" s="28"/>
      <c r="V53" s="28"/>
      <c r="W53" s="28"/>
      <c r="X53" s="28"/>
      <c r="Y53" s="28"/>
      <c r="Z53" s="28"/>
      <c r="AA53" s="28"/>
      <c r="AB53" s="28"/>
      <c r="AC53" s="28"/>
      <c r="AD53" s="28"/>
      <c r="AE53" s="28"/>
      <c r="AF53" s="28"/>
      <c r="AG53" s="28"/>
      <c r="AH53" s="28"/>
      <c r="AI53" s="28"/>
    </row>
    <row r="54" spans="1:35" ht="15" customHeight="1">
      <c r="A54" s="29"/>
      <c r="B54" s="30"/>
      <c r="C54" s="30"/>
      <c r="D54" s="30"/>
      <c r="E54" s="31"/>
      <c r="F54" s="30"/>
      <c r="J54" s="28"/>
      <c r="K54" s="28"/>
      <c r="L54" s="28"/>
      <c r="M54" s="28"/>
      <c r="N54" s="28"/>
      <c r="O54" s="28"/>
      <c r="P54" s="28"/>
      <c r="Q54" s="28"/>
      <c r="R54" s="28"/>
      <c r="S54" s="28"/>
      <c r="T54" s="28"/>
      <c r="U54" s="28"/>
      <c r="V54" s="28"/>
      <c r="W54" s="28"/>
      <c r="X54" s="28"/>
      <c r="Y54" s="28"/>
      <c r="Z54" s="28"/>
      <c r="AA54" s="28"/>
      <c r="AB54" s="28"/>
      <c r="AC54" s="28"/>
      <c r="AD54" s="28"/>
      <c r="AE54" s="28"/>
      <c r="AF54" s="28"/>
      <c r="AG54" s="28"/>
      <c r="AH54" s="28"/>
      <c r="AI54" s="28"/>
    </row>
    <row r="55" spans="1:35" ht="38.25">
      <c r="A55" s="67" t="s">
        <v>16</v>
      </c>
      <c r="B55" s="58" t="s">
        <v>3</v>
      </c>
      <c r="C55" s="58" t="s">
        <v>18</v>
      </c>
      <c r="D55" s="59" t="s">
        <v>4</v>
      </c>
      <c r="E55" s="59" t="s">
        <v>5</v>
      </c>
      <c r="F55" s="59" t="s">
        <v>7</v>
      </c>
      <c r="G55" s="59" t="s">
        <v>6</v>
      </c>
      <c r="H55" s="67" t="s">
        <v>8</v>
      </c>
      <c r="I55" s="58" t="s">
        <v>10</v>
      </c>
      <c r="J55" s="58" t="s">
        <v>11</v>
      </c>
      <c r="K55" s="28"/>
      <c r="L55" s="28"/>
      <c r="M55" s="28"/>
      <c r="N55" s="28"/>
      <c r="O55" s="28"/>
      <c r="P55" s="28"/>
      <c r="Q55" s="28"/>
      <c r="R55" s="28"/>
      <c r="S55" s="28"/>
      <c r="T55" s="28"/>
      <c r="U55" s="28"/>
      <c r="V55" s="28"/>
      <c r="W55" s="28"/>
      <c r="X55" s="28"/>
      <c r="Y55" s="28"/>
      <c r="Z55" s="28"/>
      <c r="AA55" s="28"/>
      <c r="AB55" s="28"/>
      <c r="AC55" s="28"/>
      <c r="AD55" s="28"/>
      <c r="AE55" s="28"/>
      <c r="AF55" s="28"/>
      <c r="AG55" s="28"/>
      <c r="AH55" s="28"/>
      <c r="AI55" s="28"/>
    </row>
    <row r="56" spans="1:35" ht="107.25" customHeight="1">
      <c r="A56" s="68">
        <v>3</v>
      </c>
      <c r="B56" s="34" t="s">
        <v>174</v>
      </c>
      <c r="C56" s="10">
        <v>44947</v>
      </c>
      <c r="D56" s="11" t="s">
        <v>37</v>
      </c>
      <c r="E56" s="12" t="s">
        <v>249</v>
      </c>
      <c r="F56" s="35" t="s">
        <v>35</v>
      </c>
      <c r="G56" s="14" t="s">
        <v>1201</v>
      </c>
      <c r="H56" s="15" t="s">
        <v>126</v>
      </c>
      <c r="I56" s="8" t="s">
        <v>175</v>
      </c>
      <c r="J56" s="9" t="s">
        <v>176</v>
      </c>
      <c r="K56" s="28"/>
      <c r="L56" s="28"/>
      <c r="M56" s="28"/>
      <c r="N56" s="28"/>
      <c r="O56" s="28"/>
      <c r="P56" s="28"/>
      <c r="Q56" s="28"/>
      <c r="R56" s="28"/>
      <c r="S56" s="28"/>
      <c r="T56" s="28"/>
      <c r="U56" s="28"/>
      <c r="V56" s="28"/>
      <c r="W56" s="28"/>
      <c r="X56" s="28"/>
      <c r="Y56" s="28"/>
      <c r="Z56" s="28"/>
      <c r="AA56" s="28"/>
      <c r="AB56" s="28"/>
      <c r="AC56" s="28"/>
      <c r="AD56" s="28"/>
      <c r="AE56" s="28"/>
      <c r="AF56" s="28"/>
      <c r="AG56" s="28"/>
      <c r="AH56" s="28"/>
      <c r="AI56" s="28"/>
    </row>
    <row r="57" spans="1:35" ht="119.25" customHeight="1">
      <c r="A57" s="68">
        <v>2</v>
      </c>
      <c r="B57" s="34" t="s">
        <v>171</v>
      </c>
      <c r="C57" s="10">
        <v>44947</v>
      </c>
      <c r="D57" s="11" t="s">
        <v>38</v>
      </c>
      <c r="E57" s="12" t="s">
        <v>286</v>
      </c>
      <c r="F57" s="35" t="s">
        <v>35</v>
      </c>
      <c r="G57" s="14" t="s">
        <v>1202</v>
      </c>
      <c r="H57" s="15" t="s">
        <v>126</v>
      </c>
      <c r="I57" s="8" t="s">
        <v>172</v>
      </c>
      <c r="J57" s="9" t="s">
        <v>173</v>
      </c>
      <c r="K57" s="28"/>
      <c r="L57" s="28"/>
      <c r="M57" s="28"/>
      <c r="N57" s="28"/>
      <c r="O57" s="28"/>
      <c r="P57" s="28"/>
      <c r="Q57" s="28"/>
      <c r="R57" s="28"/>
      <c r="S57" s="28"/>
      <c r="T57" s="28"/>
      <c r="U57" s="28"/>
      <c r="V57" s="28"/>
      <c r="W57" s="28"/>
      <c r="X57" s="28"/>
      <c r="Y57" s="28"/>
      <c r="Z57" s="28"/>
      <c r="AA57" s="28"/>
      <c r="AB57" s="28"/>
      <c r="AC57" s="28"/>
      <c r="AD57" s="28"/>
      <c r="AE57" s="28"/>
      <c r="AF57" s="28"/>
      <c r="AG57" s="28"/>
      <c r="AH57" s="28"/>
      <c r="AI57" s="28"/>
    </row>
    <row r="58" spans="1:35" ht="152.25" customHeight="1">
      <c r="A58" s="68">
        <v>1</v>
      </c>
      <c r="B58" s="48" t="s">
        <v>30</v>
      </c>
      <c r="C58" s="10">
        <v>43454</v>
      </c>
      <c r="D58" s="11" t="s">
        <v>23</v>
      </c>
      <c r="E58" s="12" t="s">
        <v>26</v>
      </c>
      <c r="F58" s="13" t="s">
        <v>12</v>
      </c>
      <c r="G58" s="14" t="s">
        <v>1203</v>
      </c>
      <c r="H58" s="15" t="s">
        <v>27</v>
      </c>
      <c r="I58" s="8">
        <v>-12.647</v>
      </c>
      <c r="J58" s="9">
        <v>-74.811999999999998</v>
      </c>
      <c r="K58" s="28"/>
      <c r="L58" s="28"/>
      <c r="M58" s="28"/>
      <c r="N58" s="28"/>
      <c r="O58" s="28"/>
      <c r="P58" s="28"/>
      <c r="Q58" s="28"/>
      <c r="R58" s="28"/>
      <c r="S58" s="28"/>
      <c r="T58" s="28"/>
      <c r="U58" s="28"/>
      <c r="V58" s="28"/>
      <c r="W58" s="28"/>
      <c r="X58" s="28"/>
      <c r="Y58" s="28"/>
      <c r="Z58" s="28"/>
      <c r="AA58" s="28"/>
      <c r="AB58" s="28"/>
      <c r="AC58" s="28"/>
      <c r="AD58" s="28"/>
      <c r="AE58" s="28"/>
      <c r="AF58" s="28"/>
      <c r="AG58" s="28"/>
      <c r="AH58" s="28"/>
      <c r="AI58" s="28"/>
    </row>
    <row r="59" spans="1:35">
      <c r="B59" s="28"/>
      <c r="C59" s="28"/>
      <c r="D59" s="28"/>
      <c r="E59" s="33"/>
      <c r="F59" s="28"/>
      <c r="J59" s="28"/>
      <c r="K59" s="28"/>
      <c r="L59" s="28"/>
      <c r="M59" s="28"/>
      <c r="N59" s="28"/>
      <c r="O59" s="28"/>
      <c r="P59" s="28"/>
      <c r="Q59" s="28"/>
      <c r="R59" s="28"/>
      <c r="S59" s="28"/>
      <c r="T59" s="28"/>
      <c r="U59" s="28"/>
      <c r="V59" s="28"/>
      <c r="W59" s="28"/>
      <c r="X59" s="28"/>
      <c r="Y59" s="28"/>
      <c r="Z59" s="28"/>
      <c r="AA59" s="28"/>
      <c r="AB59" s="28"/>
      <c r="AC59" s="28"/>
      <c r="AD59" s="28"/>
      <c r="AE59" s="28"/>
      <c r="AF59" s="28"/>
      <c r="AG59" s="28"/>
      <c r="AH59" s="28"/>
      <c r="AI59" s="28"/>
    </row>
    <row r="60" spans="1:35">
      <c r="B60" s="28"/>
      <c r="C60" s="28"/>
      <c r="D60" s="28"/>
      <c r="E60" s="33"/>
      <c r="F60" s="28"/>
      <c r="J60" s="28"/>
      <c r="K60" s="28"/>
      <c r="L60" s="28"/>
      <c r="M60" s="28"/>
      <c r="N60" s="28"/>
      <c r="O60" s="28"/>
      <c r="P60" s="28"/>
      <c r="Q60" s="28"/>
      <c r="R60" s="28"/>
      <c r="S60" s="28"/>
      <c r="T60" s="28"/>
      <c r="U60" s="28"/>
      <c r="V60" s="28"/>
      <c r="W60" s="28"/>
      <c r="X60" s="28"/>
      <c r="Y60" s="28"/>
      <c r="Z60" s="28"/>
      <c r="AA60" s="28"/>
      <c r="AB60" s="28"/>
      <c r="AC60" s="28"/>
      <c r="AD60" s="28"/>
      <c r="AE60" s="28"/>
      <c r="AF60" s="28"/>
      <c r="AG60" s="28"/>
      <c r="AH60" s="28"/>
      <c r="AI60" s="28"/>
    </row>
    <row r="61" spans="1:35">
      <c r="B61" s="28"/>
      <c r="C61" s="28"/>
      <c r="D61" s="28"/>
      <c r="E61" s="33"/>
      <c r="F61" s="28"/>
      <c r="J61" s="28"/>
      <c r="K61" s="28"/>
      <c r="L61" s="28"/>
      <c r="M61" s="28"/>
      <c r="N61" s="28"/>
      <c r="O61" s="28"/>
      <c r="P61" s="28"/>
      <c r="Q61" s="28"/>
      <c r="R61" s="28"/>
      <c r="S61" s="28"/>
      <c r="T61" s="28"/>
      <c r="U61" s="28"/>
      <c r="V61" s="28"/>
      <c r="W61" s="28"/>
      <c r="X61" s="28"/>
      <c r="Y61" s="28"/>
      <c r="Z61" s="28"/>
      <c r="AA61" s="28"/>
      <c r="AB61" s="28"/>
      <c r="AC61" s="28"/>
      <c r="AD61" s="28"/>
      <c r="AE61" s="28"/>
      <c r="AF61" s="28"/>
      <c r="AG61" s="28"/>
      <c r="AH61" s="28"/>
      <c r="AI61" s="28"/>
    </row>
    <row r="62" spans="1:35">
      <c r="B62" s="28"/>
      <c r="C62" s="28"/>
      <c r="D62" s="28"/>
      <c r="E62" s="33"/>
      <c r="F62" s="28"/>
      <c r="J62" s="28"/>
      <c r="K62" s="28"/>
      <c r="L62" s="28"/>
      <c r="M62" s="28"/>
      <c r="N62" s="28"/>
      <c r="O62" s="28"/>
      <c r="P62" s="28"/>
      <c r="Q62" s="28"/>
      <c r="R62" s="28"/>
      <c r="S62" s="28"/>
      <c r="T62" s="28"/>
      <c r="U62" s="28"/>
      <c r="V62" s="28"/>
      <c r="W62" s="28"/>
      <c r="X62" s="28"/>
      <c r="Y62" s="28"/>
      <c r="Z62" s="28"/>
      <c r="AA62" s="28"/>
      <c r="AB62" s="28"/>
      <c r="AC62" s="28"/>
      <c r="AD62" s="28"/>
      <c r="AE62" s="28"/>
      <c r="AF62" s="28"/>
      <c r="AG62" s="28"/>
      <c r="AH62" s="28"/>
      <c r="AI62" s="28"/>
    </row>
    <row r="63" spans="1:35">
      <c r="B63" s="28"/>
      <c r="C63" s="28"/>
      <c r="D63" s="28"/>
      <c r="E63" s="33"/>
      <c r="F63" s="28"/>
      <c r="J63" s="28"/>
      <c r="K63" s="28"/>
      <c r="L63" s="28"/>
      <c r="M63" s="28"/>
      <c r="N63" s="28"/>
      <c r="O63" s="28"/>
      <c r="P63" s="28"/>
      <c r="Q63" s="28"/>
      <c r="R63" s="28"/>
      <c r="S63" s="28"/>
      <c r="T63" s="28"/>
      <c r="U63" s="28"/>
      <c r="V63" s="28"/>
      <c r="W63" s="28"/>
      <c r="X63" s="28"/>
      <c r="Y63" s="28"/>
      <c r="Z63" s="28"/>
      <c r="AA63" s="28"/>
      <c r="AB63" s="28"/>
      <c r="AC63" s="28"/>
      <c r="AD63" s="28"/>
      <c r="AE63" s="28"/>
      <c r="AF63" s="28"/>
      <c r="AG63" s="28"/>
      <c r="AH63" s="28"/>
      <c r="AI63" s="28"/>
    </row>
    <row r="64" spans="1:35">
      <c r="B64" s="28"/>
      <c r="C64" s="28"/>
      <c r="D64" s="28"/>
      <c r="E64" s="33"/>
      <c r="F64" s="28"/>
      <c r="J64" s="28"/>
      <c r="K64" s="28"/>
      <c r="L64" s="28"/>
      <c r="M64" s="28"/>
      <c r="N64" s="28"/>
      <c r="O64" s="28"/>
      <c r="P64" s="28"/>
      <c r="Q64" s="28"/>
      <c r="R64" s="28"/>
      <c r="S64" s="28"/>
      <c r="T64" s="28"/>
      <c r="U64" s="28"/>
      <c r="V64" s="28"/>
      <c r="W64" s="28"/>
      <c r="X64" s="28"/>
      <c r="Y64" s="28"/>
      <c r="Z64" s="28"/>
      <c r="AA64" s="28"/>
      <c r="AB64" s="28"/>
      <c r="AC64" s="28"/>
      <c r="AD64" s="28"/>
      <c r="AE64" s="28"/>
      <c r="AF64" s="28"/>
      <c r="AG64" s="28"/>
      <c r="AH64" s="28"/>
      <c r="AI64" s="28"/>
    </row>
    <row r="65" spans="2:35">
      <c r="B65" s="28"/>
      <c r="C65" s="28"/>
      <c r="D65" s="28"/>
      <c r="E65" s="33"/>
      <c r="F65" s="28"/>
      <c r="J65" s="28"/>
      <c r="K65" s="28"/>
      <c r="L65" s="28"/>
      <c r="M65" s="28"/>
      <c r="N65" s="28"/>
      <c r="O65" s="28"/>
      <c r="P65" s="28"/>
      <c r="Q65" s="28"/>
      <c r="R65" s="28"/>
      <c r="S65" s="28"/>
      <c r="T65" s="28"/>
      <c r="U65" s="28"/>
      <c r="V65" s="28"/>
      <c r="W65" s="28"/>
      <c r="X65" s="28"/>
      <c r="Y65" s="28"/>
      <c r="Z65" s="28"/>
      <c r="AA65" s="28"/>
      <c r="AB65" s="28"/>
      <c r="AC65" s="28"/>
      <c r="AD65" s="28"/>
      <c r="AE65" s="28"/>
      <c r="AF65" s="28"/>
      <c r="AG65" s="28"/>
      <c r="AH65" s="28"/>
      <c r="AI65" s="28"/>
    </row>
    <row r="66" spans="2:35">
      <c r="B66" s="28"/>
      <c r="C66" s="28"/>
      <c r="D66" s="28"/>
      <c r="E66" s="33"/>
      <c r="F66" s="28"/>
      <c r="J66" s="28"/>
      <c r="K66" s="28"/>
      <c r="L66" s="28"/>
      <c r="M66" s="28"/>
      <c r="N66" s="28"/>
      <c r="O66" s="28"/>
      <c r="P66" s="28"/>
      <c r="Q66" s="28"/>
      <c r="R66" s="28"/>
      <c r="S66" s="28"/>
      <c r="T66" s="28"/>
      <c r="U66" s="28"/>
      <c r="V66" s="28"/>
      <c r="W66" s="28"/>
      <c r="X66" s="28"/>
      <c r="Y66" s="28"/>
      <c r="Z66" s="28"/>
      <c r="AA66" s="28"/>
      <c r="AB66" s="28"/>
      <c r="AC66" s="28"/>
      <c r="AD66" s="28"/>
      <c r="AE66" s="28"/>
      <c r="AF66" s="28"/>
      <c r="AG66" s="28"/>
      <c r="AH66" s="28"/>
      <c r="AI66" s="28"/>
    </row>
    <row r="67" spans="2:35">
      <c r="B67" s="28"/>
      <c r="C67" s="28"/>
      <c r="D67" s="28"/>
      <c r="E67" s="33"/>
      <c r="F67" s="28"/>
      <c r="J67" s="28"/>
      <c r="K67" s="28"/>
      <c r="L67" s="28"/>
      <c r="M67" s="28"/>
      <c r="N67" s="28"/>
      <c r="O67" s="28"/>
      <c r="P67" s="28"/>
      <c r="Q67" s="28"/>
      <c r="R67" s="28"/>
      <c r="S67" s="28"/>
      <c r="T67" s="28"/>
      <c r="U67" s="28"/>
      <c r="V67" s="28"/>
      <c r="W67" s="28"/>
      <c r="X67" s="28"/>
      <c r="Y67" s="28"/>
      <c r="Z67" s="28"/>
      <c r="AA67" s="28"/>
      <c r="AB67" s="28"/>
      <c r="AC67" s="28"/>
      <c r="AD67" s="28"/>
      <c r="AE67" s="28"/>
      <c r="AF67" s="28"/>
      <c r="AG67" s="28"/>
      <c r="AH67" s="28"/>
      <c r="AI67" s="28"/>
    </row>
    <row r="68" spans="2:35">
      <c r="B68" s="28"/>
      <c r="C68" s="28"/>
      <c r="D68" s="28"/>
      <c r="E68" s="33"/>
      <c r="F68" s="28"/>
      <c r="J68" s="28"/>
      <c r="K68" s="28"/>
      <c r="L68" s="28"/>
      <c r="M68" s="28"/>
      <c r="N68" s="28"/>
      <c r="O68" s="28"/>
      <c r="P68" s="28"/>
      <c r="Q68" s="28"/>
      <c r="R68" s="28"/>
      <c r="S68" s="28"/>
      <c r="T68" s="28"/>
      <c r="U68" s="28"/>
      <c r="V68" s="28"/>
      <c r="W68" s="28"/>
      <c r="X68" s="28"/>
      <c r="Y68" s="28"/>
      <c r="Z68" s="28"/>
      <c r="AA68" s="28"/>
      <c r="AB68" s="28"/>
      <c r="AC68" s="28"/>
      <c r="AD68" s="28"/>
      <c r="AE68" s="28"/>
      <c r="AF68" s="28"/>
      <c r="AG68" s="28"/>
      <c r="AH68" s="28"/>
      <c r="AI68" s="28"/>
    </row>
    <row r="69" spans="2:35">
      <c r="B69" s="28"/>
      <c r="C69" s="28"/>
      <c r="D69" s="28"/>
      <c r="E69" s="33"/>
      <c r="F69" s="28"/>
      <c r="J69" s="28"/>
      <c r="K69" s="28"/>
      <c r="L69" s="28"/>
      <c r="M69" s="28"/>
      <c r="N69" s="28"/>
      <c r="O69" s="28"/>
      <c r="P69" s="28"/>
      <c r="Q69" s="28"/>
      <c r="R69" s="28"/>
      <c r="S69" s="28"/>
      <c r="T69" s="28"/>
      <c r="U69" s="28"/>
      <c r="V69" s="28"/>
      <c r="W69" s="28"/>
      <c r="X69" s="28"/>
      <c r="Y69" s="28"/>
      <c r="Z69" s="28"/>
      <c r="AA69" s="28"/>
      <c r="AB69" s="28"/>
      <c r="AC69" s="28"/>
      <c r="AD69" s="28"/>
      <c r="AE69" s="28"/>
      <c r="AF69" s="28"/>
      <c r="AG69" s="28"/>
      <c r="AH69" s="28"/>
      <c r="AI69" s="28"/>
    </row>
    <row r="70" spans="2:35">
      <c r="B70" s="28"/>
      <c r="C70" s="28"/>
      <c r="D70" s="28"/>
      <c r="E70" s="33"/>
      <c r="F70" s="28"/>
      <c r="J70" s="28"/>
      <c r="K70" s="28"/>
      <c r="L70" s="28"/>
      <c r="M70" s="28"/>
      <c r="N70" s="28"/>
      <c r="O70" s="28"/>
      <c r="P70" s="28"/>
      <c r="Q70" s="28"/>
      <c r="R70" s="28"/>
      <c r="S70" s="28"/>
      <c r="T70" s="28"/>
      <c r="U70" s="28"/>
      <c r="V70" s="28"/>
      <c r="W70" s="28"/>
      <c r="X70" s="28"/>
      <c r="Y70" s="28"/>
      <c r="Z70" s="28"/>
      <c r="AA70" s="28"/>
      <c r="AB70" s="28"/>
      <c r="AC70" s="28"/>
      <c r="AD70" s="28"/>
      <c r="AE70" s="28"/>
      <c r="AF70" s="28"/>
      <c r="AG70" s="28"/>
      <c r="AH70" s="28"/>
      <c r="AI70" s="28"/>
    </row>
    <row r="71" spans="2:35">
      <c r="B71" s="28"/>
      <c r="C71" s="28"/>
      <c r="D71" s="28"/>
      <c r="E71" s="33"/>
      <c r="F71" s="28"/>
      <c r="J71" s="28"/>
      <c r="K71" s="28"/>
      <c r="L71" s="28"/>
      <c r="M71" s="28"/>
      <c r="N71" s="28"/>
      <c r="O71" s="28"/>
      <c r="P71" s="28"/>
      <c r="Q71" s="28"/>
      <c r="R71" s="28"/>
      <c r="S71" s="28"/>
      <c r="T71" s="28"/>
      <c r="U71" s="28"/>
      <c r="V71" s="28"/>
      <c r="W71" s="28"/>
      <c r="X71" s="28"/>
      <c r="Y71" s="28"/>
      <c r="Z71" s="28"/>
      <c r="AA71" s="28"/>
      <c r="AB71" s="28"/>
      <c r="AC71" s="28"/>
      <c r="AD71" s="28"/>
      <c r="AE71" s="28"/>
      <c r="AF71" s="28"/>
      <c r="AG71" s="28"/>
      <c r="AH71" s="28"/>
      <c r="AI71" s="28"/>
    </row>
    <row r="72" spans="2:35">
      <c r="B72" s="28"/>
      <c r="C72" s="28"/>
      <c r="D72" s="28"/>
      <c r="E72" s="33"/>
      <c r="F72" s="28"/>
      <c r="J72" s="28"/>
      <c r="K72" s="28"/>
      <c r="L72" s="28"/>
      <c r="M72" s="28"/>
      <c r="N72" s="28"/>
      <c r="O72" s="28"/>
      <c r="P72" s="28"/>
      <c r="Q72" s="28"/>
      <c r="R72" s="28"/>
      <c r="S72" s="28"/>
      <c r="T72" s="28"/>
      <c r="U72" s="28"/>
      <c r="V72" s="28"/>
      <c r="W72" s="28"/>
      <c r="X72" s="28"/>
      <c r="Y72" s="28"/>
      <c r="Z72" s="28"/>
      <c r="AA72" s="28"/>
      <c r="AB72" s="28"/>
      <c r="AC72" s="28"/>
      <c r="AD72" s="28"/>
      <c r="AE72" s="28"/>
      <c r="AF72" s="28"/>
      <c r="AG72" s="28"/>
      <c r="AH72" s="28"/>
      <c r="AI72" s="28"/>
    </row>
    <row r="73" spans="2:35">
      <c r="B73" s="28"/>
      <c r="C73" s="28"/>
      <c r="D73" s="28"/>
      <c r="E73" s="33"/>
      <c r="F73" s="28"/>
      <c r="J73" s="28"/>
      <c r="K73" s="28"/>
      <c r="L73" s="28"/>
      <c r="M73" s="28"/>
      <c r="N73" s="28"/>
      <c r="O73" s="28"/>
      <c r="P73" s="28"/>
      <c r="Q73" s="28"/>
      <c r="R73" s="28"/>
      <c r="S73" s="28"/>
      <c r="T73" s="28"/>
      <c r="U73" s="28"/>
      <c r="V73" s="28"/>
      <c r="W73" s="28"/>
      <c r="X73" s="28"/>
      <c r="Y73" s="28"/>
      <c r="Z73" s="28"/>
      <c r="AA73" s="28"/>
      <c r="AB73" s="28"/>
      <c r="AC73" s="28"/>
      <c r="AD73" s="28"/>
      <c r="AE73" s="28"/>
      <c r="AF73" s="28"/>
      <c r="AG73" s="28"/>
      <c r="AH73" s="28"/>
      <c r="AI73" s="28"/>
    </row>
    <row r="74" spans="2:35">
      <c r="B74" s="28"/>
      <c r="C74" s="28"/>
      <c r="D74" s="28"/>
      <c r="E74" s="33"/>
      <c r="F74" s="28"/>
      <c r="J74" s="28"/>
      <c r="K74" s="28"/>
      <c r="L74" s="28"/>
      <c r="M74" s="28"/>
      <c r="N74" s="28"/>
      <c r="O74" s="28"/>
      <c r="P74" s="28"/>
      <c r="Q74" s="28"/>
      <c r="R74" s="28"/>
      <c r="S74" s="28"/>
      <c r="T74" s="28"/>
      <c r="U74" s="28"/>
      <c r="V74" s="28"/>
      <c r="W74" s="28"/>
      <c r="X74" s="28"/>
      <c r="Y74" s="28"/>
      <c r="Z74" s="28"/>
      <c r="AA74" s="28"/>
      <c r="AB74" s="28"/>
      <c r="AC74" s="28"/>
      <c r="AD74" s="28"/>
      <c r="AE74" s="28"/>
      <c r="AF74" s="28"/>
      <c r="AG74" s="28"/>
      <c r="AH74" s="28"/>
      <c r="AI74" s="28"/>
    </row>
    <row r="75" spans="2:35">
      <c r="B75" s="28"/>
      <c r="C75" s="28"/>
      <c r="D75" s="28"/>
      <c r="E75" s="33"/>
      <c r="F75" s="28"/>
      <c r="J75" s="28"/>
      <c r="K75" s="28"/>
      <c r="L75" s="28"/>
      <c r="M75" s="28"/>
      <c r="N75" s="28"/>
      <c r="O75" s="28"/>
      <c r="P75" s="28"/>
      <c r="Q75" s="28"/>
      <c r="R75" s="28"/>
      <c r="S75" s="28"/>
      <c r="T75" s="28"/>
      <c r="U75" s="28"/>
      <c r="V75" s="28"/>
      <c r="W75" s="28"/>
      <c r="X75" s="28"/>
      <c r="Y75" s="28"/>
      <c r="Z75" s="28"/>
      <c r="AA75" s="28"/>
      <c r="AB75" s="28"/>
      <c r="AC75" s="28"/>
      <c r="AD75" s="28"/>
      <c r="AE75" s="28"/>
      <c r="AF75" s="28"/>
      <c r="AG75" s="28"/>
      <c r="AH75" s="28"/>
      <c r="AI75" s="28"/>
    </row>
    <row r="76" spans="2:35">
      <c r="B76" s="28"/>
      <c r="C76" s="28"/>
      <c r="D76" s="28"/>
      <c r="E76" s="33"/>
      <c r="F76" s="28"/>
      <c r="J76" s="28"/>
      <c r="K76" s="28"/>
      <c r="L76" s="28"/>
      <c r="M76" s="28"/>
      <c r="N76" s="28"/>
      <c r="O76" s="28"/>
      <c r="P76" s="28"/>
      <c r="Q76" s="28"/>
      <c r="R76" s="28"/>
      <c r="S76" s="28"/>
      <c r="T76" s="28"/>
      <c r="U76" s="28"/>
      <c r="V76" s="28"/>
      <c r="W76" s="28"/>
      <c r="X76" s="28"/>
      <c r="Y76" s="28"/>
      <c r="Z76" s="28"/>
      <c r="AA76" s="28"/>
      <c r="AB76" s="28"/>
      <c r="AC76" s="28"/>
      <c r="AD76" s="28"/>
      <c r="AE76" s="28"/>
      <c r="AF76" s="28"/>
      <c r="AG76" s="28"/>
      <c r="AH76" s="28"/>
      <c r="AI76" s="28"/>
    </row>
    <row r="77" spans="2:35">
      <c r="B77" s="28"/>
      <c r="C77" s="28"/>
      <c r="D77" s="28"/>
      <c r="E77" s="33"/>
      <c r="F77" s="28"/>
      <c r="J77" s="28"/>
      <c r="K77" s="28"/>
      <c r="L77" s="28"/>
      <c r="M77" s="28"/>
      <c r="N77" s="28"/>
      <c r="O77" s="28"/>
      <c r="P77" s="28"/>
      <c r="Q77" s="28"/>
      <c r="R77" s="28"/>
      <c r="S77" s="28"/>
      <c r="T77" s="28"/>
      <c r="U77" s="28"/>
      <c r="V77" s="28"/>
      <c r="W77" s="28"/>
      <c r="X77" s="28"/>
      <c r="Y77" s="28"/>
      <c r="Z77" s="28"/>
      <c r="AA77" s="28"/>
      <c r="AB77" s="28"/>
      <c r="AC77" s="28"/>
      <c r="AD77" s="28"/>
      <c r="AE77" s="28"/>
      <c r="AF77" s="28"/>
      <c r="AG77" s="28"/>
      <c r="AH77" s="28"/>
      <c r="AI77" s="28"/>
    </row>
    <row r="78" spans="2:35">
      <c r="B78" s="28"/>
      <c r="C78" s="28"/>
      <c r="D78" s="28"/>
      <c r="E78" s="33"/>
      <c r="F78" s="28"/>
      <c r="J78" s="28"/>
      <c r="K78" s="28"/>
      <c r="L78" s="28"/>
      <c r="M78" s="28"/>
      <c r="N78" s="28"/>
      <c r="O78" s="28"/>
      <c r="P78" s="28"/>
      <c r="Q78" s="28"/>
      <c r="R78" s="28"/>
      <c r="S78" s="28"/>
      <c r="T78" s="28"/>
      <c r="U78" s="28"/>
      <c r="V78" s="28"/>
      <c r="W78" s="28"/>
      <c r="X78" s="28"/>
      <c r="Y78" s="28"/>
      <c r="Z78" s="28"/>
      <c r="AA78" s="28"/>
      <c r="AB78" s="28"/>
      <c r="AC78" s="28"/>
      <c r="AD78" s="28"/>
      <c r="AE78" s="28"/>
      <c r="AF78" s="28"/>
      <c r="AG78" s="28"/>
      <c r="AH78" s="28"/>
      <c r="AI78" s="28"/>
    </row>
    <row r="79" spans="2:35">
      <c r="B79" s="28"/>
      <c r="C79" s="28"/>
      <c r="D79" s="28"/>
      <c r="E79" s="33"/>
      <c r="F79" s="28"/>
      <c r="J79" s="28"/>
      <c r="K79" s="28"/>
      <c r="L79" s="28"/>
      <c r="M79" s="28"/>
      <c r="N79" s="28"/>
      <c r="O79" s="28"/>
      <c r="P79" s="28"/>
      <c r="Q79" s="28"/>
      <c r="R79" s="28"/>
      <c r="S79" s="28"/>
      <c r="T79" s="28"/>
      <c r="U79" s="28"/>
      <c r="V79" s="28"/>
      <c r="W79" s="28"/>
      <c r="X79" s="28"/>
      <c r="Y79" s="28"/>
      <c r="Z79" s="28"/>
      <c r="AA79" s="28"/>
      <c r="AB79" s="28"/>
      <c r="AC79" s="28"/>
      <c r="AD79" s="28"/>
      <c r="AE79" s="28"/>
      <c r="AF79" s="28"/>
      <c r="AG79" s="28"/>
      <c r="AH79" s="28"/>
      <c r="AI79" s="28"/>
    </row>
    <row r="80" spans="2:35">
      <c r="B80" s="28"/>
      <c r="C80" s="28"/>
      <c r="D80" s="28"/>
      <c r="E80" s="33"/>
      <c r="F80" s="28"/>
      <c r="J80" s="28"/>
      <c r="K80" s="28"/>
      <c r="L80" s="28"/>
      <c r="M80" s="28"/>
      <c r="N80" s="28"/>
      <c r="O80" s="28"/>
      <c r="P80" s="28"/>
      <c r="Q80" s="28"/>
      <c r="R80" s="28"/>
      <c r="S80" s="28"/>
      <c r="T80" s="28"/>
      <c r="U80" s="28"/>
      <c r="V80" s="28"/>
      <c r="W80" s="28"/>
      <c r="X80" s="28"/>
      <c r="Y80" s="28"/>
      <c r="Z80" s="28"/>
      <c r="AA80" s="28"/>
      <c r="AB80" s="28"/>
      <c r="AC80" s="28"/>
      <c r="AD80" s="28"/>
      <c r="AE80" s="28"/>
      <c r="AF80" s="28"/>
      <c r="AG80" s="28"/>
      <c r="AH80" s="28"/>
      <c r="AI80" s="28"/>
    </row>
    <row r="81" spans="2:35">
      <c r="B81" s="28"/>
      <c r="C81" s="28"/>
      <c r="D81" s="28"/>
      <c r="E81" s="33"/>
      <c r="F81" s="28"/>
      <c r="J81" s="28"/>
      <c r="K81" s="28"/>
      <c r="L81" s="28"/>
      <c r="M81" s="28"/>
      <c r="N81" s="28"/>
      <c r="O81" s="28"/>
      <c r="P81" s="28"/>
      <c r="Q81" s="28"/>
      <c r="R81" s="28"/>
      <c r="S81" s="28"/>
      <c r="T81" s="28"/>
      <c r="U81" s="28"/>
      <c r="V81" s="28"/>
      <c r="W81" s="28"/>
      <c r="X81" s="28"/>
      <c r="Y81" s="28"/>
      <c r="Z81" s="28"/>
      <c r="AA81" s="28"/>
      <c r="AB81" s="28"/>
      <c r="AC81" s="28"/>
      <c r="AD81" s="28"/>
      <c r="AE81" s="28"/>
      <c r="AF81" s="28"/>
      <c r="AG81" s="28"/>
      <c r="AH81" s="28"/>
      <c r="AI81" s="28"/>
    </row>
    <row r="82" spans="2:35">
      <c r="B82" s="28"/>
      <c r="C82" s="28"/>
      <c r="D82" s="28"/>
      <c r="E82" s="33"/>
      <c r="F82" s="28"/>
      <c r="J82" s="28"/>
      <c r="K82" s="28"/>
      <c r="L82" s="28"/>
      <c r="M82" s="28"/>
      <c r="N82" s="28"/>
      <c r="O82" s="28"/>
      <c r="P82" s="28"/>
      <c r="Q82" s="28"/>
      <c r="R82" s="28"/>
      <c r="S82" s="28"/>
      <c r="T82" s="28"/>
      <c r="U82" s="28"/>
      <c r="V82" s="28"/>
      <c r="W82" s="28"/>
      <c r="X82" s="28"/>
      <c r="Y82" s="28"/>
      <c r="Z82" s="28"/>
      <c r="AA82" s="28"/>
      <c r="AB82" s="28"/>
      <c r="AC82" s="28"/>
      <c r="AD82" s="28"/>
      <c r="AE82" s="28"/>
      <c r="AF82" s="28"/>
      <c r="AG82" s="28"/>
      <c r="AH82" s="28"/>
      <c r="AI82" s="28"/>
    </row>
    <row r="83" spans="2:35">
      <c r="B83" s="28"/>
      <c r="C83" s="28"/>
      <c r="D83" s="28"/>
      <c r="E83" s="33"/>
      <c r="F83" s="28"/>
      <c r="J83" s="28"/>
      <c r="K83" s="28"/>
      <c r="L83" s="28"/>
      <c r="M83" s="28"/>
      <c r="N83" s="28"/>
      <c r="O83" s="28"/>
      <c r="P83" s="28"/>
      <c r="Q83" s="28"/>
      <c r="R83" s="28"/>
      <c r="S83" s="28"/>
      <c r="T83" s="28"/>
      <c r="U83" s="28"/>
      <c r="V83" s="28"/>
      <c r="W83" s="28"/>
      <c r="X83" s="28"/>
      <c r="Y83" s="28"/>
      <c r="Z83" s="28"/>
      <c r="AA83" s="28"/>
      <c r="AB83" s="28"/>
      <c r="AC83" s="28"/>
      <c r="AD83" s="28"/>
      <c r="AE83" s="28"/>
      <c r="AF83" s="28"/>
      <c r="AG83" s="28"/>
      <c r="AH83" s="28"/>
      <c r="AI83" s="28"/>
    </row>
    <row r="84" spans="2:35">
      <c r="B84" s="28"/>
      <c r="C84" s="28"/>
      <c r="D84" s="28"/>
      <c r="E84" s="33"/>
      <c r="F84" s="28"/>
      <c r="J84" s="28"/>
      <c r="K84" s="28"/>
      <c r="L84" s="28"/>
      <c r="M84" s="28"/>
      <c r="N84" s="28"/>
      <c r="O84" s="28"/>
      <c r="P84" s="28"/>
      <c r="Q84" s="28"/>
      <c r="R84" s="28"/>
      <c r="S84" s="28"/>
      <c r="T84" s="28"/>
      <c r="U84" s="28"/>
      <c r="V84" s="28"/>
      <c r="W84" s="28"/>
      <c r="X84" s="28"/>
      <c r="Y84" s="28"/>
      <c r="Z84" s="28"/>
      <c r="AA84" s="28"/>
      <c r="AB84" s="28"/>
      <c r="AC84" s="28"/>
      <c r="AD84" s="28"/>
      <c r="AE84" s="28"/>
      <c r="AF84" s="28"/>
      <c r="AG84" s="28"/>
      <c r="AH84" s="28"/>
      <c r="AI84" s="28"/>
    </row>
    <row r="85" spans="2:35">
      <c r="B85" s="28"/>
      <c r="C85" s="28"/>
      <c r="D85" s="28"/>
      <c r="E85" s="33"/>
      <c r="F85" s="28"/>
      <c r="J85" s="28"/>
      <c r="K85" s="28"/>
      <c r="L85" s="28"/>
      <c r="M85" s="28"/>
      <c r="N85" s="28"/>
      <c r="O85" s="28"/>
      <c r="P85" s="28"/>
      <c r="Q85" s="28"/>
      <c r="R85" s="28"/>
      <c r="S85" s="28"/>
      <c r="T85" s="28"/>
      <c r="U85" s="28"/>
      <c r="V85" s="28"/>
      <c r="W85" s="28"/>
      <c r="X85" s="28"/>
      <c r="Y85" s="28"/>
      <c r="Z85" s="28"/>
      <c r="AA85" s="28"/>
      <c r="AB85" s="28"/>
      <c r="AC85" s="28"/>
      <c r="AD85" s="28"/>
      <c r="AE85" s="28"/>
      <c r="AF85" s="28"/>
      <c r="AG85" s="28"/>
      <c r="AH85" s="28"/>
      <c r="AI85" s="28"/>
    </row>
    <row r="86" spans="2:35">
      <c r="B86" s="28"/>
      <c r="C86" s="28"/>
      <c r="D86" s="28"/>
      <c r="E86" s="33"/>
      <c r="F86" s="28"/>
      <c r="J86" s="28"/>
      <c r="K86" s="28"/>
      <c r="L86" s="28"/>
      <c r="M86" s="28"/>
      <c r="N86" s="28"/>
      <c r="O86" s="28"/>
      <c r="P86" s="28"/>
      <c r="Q86" s="28"/>
      <c r="R86" s="28"/>
      <c r="S86" s="28"/>
      <c r="T86" s="28"/>
      <c r="U86" s="28"/>
      <c r="V86" s="28"/>
      <c r="W86" s="28"/>
      <c r="X86" s="28"/>
      <c r="Y86" s="28"/>
      <c r="Z86" s="28"/>
      <c r="AA86" s="28"/>
      <c r="AB86" s="28"/>
      <c r="AC86" s="28"/>
      <c r="AD86" s="28"/>
      <c r="AE86" s="28"/>
      <c r="AF86" s="28"/>
      <c r="AG86" s="28"/>
      <c r="AH86" s="28"/>
      <c r="AI86" s="28"/>
    </row>
    <row r="87" spans="2:35">
      <c r="B87" s="28"/>
      <c r="C87" s="28"/>
      <c r="D87" s="28"/>
      <c r="E87" s="33"/>
      <c r="F87" s="28"/>
      <c r="J87" s="28"/>
      <c r="K87" s="28"/>
      <c r="L87" s="28"/>
      <c r="M87" s="28"/>
      <c r="N87" s="28"/>
      <c r="O87" s="28"/>
      <c r="P87" s="28"/>
      <c r="Q87" s="28"/>
      <c r="R87" s="28"/>
      <c r="S87" s="28"/>
      <c r="T87" s="28"/>
      <c r="U87" s="28"/>
      <c r="V87" s="28"/>
      <c r="W87" s="28"/>
      <c r="X87" s="28"/>
      <c r="Y87" s="28"/>
      <c r="Z87" s="28"/>
      <c r="AA87" s="28"/>
      <c r="AB87" s="28"/>
      <c r="AC87" s="28"/>
      <c r="AD87" s="28"/>
      <c r="AE87" s="28"/>
      <c r="AF87" s="28"/>
      <c r="AG87" s="28"/>
      <c r="AH87" s="28"/>
      <c r="AI87" s="28"/>
    </row>
    <row r="88" spans="2:35">
      <c r="B88" s="28"/>
      <c r="C88" s="28"/>
      <c r="D88" s="28"/>
      <c r="E88" s="33"/>
      <c r="F88" s="28"/>
      <c r="J88" s="28"/>
      <c r="K88" s="28"/>
      <c r="L88" s="28"/>
      <c r="M88" s="28"/>
      <c r="N88" s="28"/>
      <c r="O88" s="28"/>
      <c r="P88" s="28"/>
      <c r="Q88" s="28"/>
      <c r="R88" s="28"/>
      <c r="S88" s="28"/>
      <c r="T88" s="28"/>
      <c r="U88" s="28"/>
      <c r="V88" s="28"/>
      <c r="W88" s="28"/>
      <c r="X88" s="28"/>
      <c r="Y88" s="28"/>
      <c r="Z88" s="28"/>
      <c r="AA88" s="28"/>
      <c r="AB88" s="28"/>
      <c r="AC88" s="28"/>
      <c r="AD88" s="28"/>
      <c r="AE88" s="28"/>
      <c r="AF88" s="28"/>
      <c r="AG88" s="28"/>
      <c r="AH88" s="28"/>
      <c r="AI88" s="28"/>
    </row>
    <row r="89" spans="2:35">
      <c r="B89" s="28"/>
      <c r="C89" s="28"/>
      <c r="D89" s="28"/>
      <c r="E89" s="33"/>
      <c r="F89" s="28"/>
      <c r="J89" s="28"/>
      <c r="K89" s="28"/>
      <c r="L89" s="28"/>
      <c r="M89" s="28"/>
      <c r="N89" s="28"/>
      <c r="O89" s="28"/>
      <c r="P89" s="28"/>
      <c r="Q89" s="28"/>
      <c r="R89" s="28"/>
      <c r="S89" s="28"/>
      <c r="T89" s="28"/>
      <c r="U89" s="28"/>
      <c r="V89" s="28"/>
      <c r="W89" s="28"/>
      <c r="X89" s="28"/>
      <c r="Y89" s="28"/>
      <c r="Z89" s="28"/>
      <c r="AA89" s="28"/>
      <c r="AB89" s="28"/>
      <c r="AC89" s="28"/>
      <c r="AD89" s="28"/>
      <c r="AE89" s="28"/>
      <c r="AF89" s="28"/>
      <c r="AG89" s="28"/>
      <c r="AH89" s="28"/>
      <c r="AI89" s="28"/>
    </row>
    <row r="90" spans="2:35">
      <c r="B90" s="28"/>
      <c r="C90" s="28"/>
      <c r="D90" s="28"/>
      <c r="E90" s="33"/>
      <c r="F90" s="28"/>
      <c r="J90" s="28"/>
      <c r="K90" s="28"/>
      <c r="L90" s="28"/>
      <c r="M90" s="28"/>
      <c r="N90" s="28"/>
      <c r="O90" s="28"/>
      <c r="P90" s="28"/>
      <c r="Q90" s="28"/>
      <c r="R90" s="28"/>
      <c r="S90" s="28"/>
      <c r="T90" s="28"/>
      <c r="U90" s="28"/>
      <c r="V90" s="28"/>
      <c r="W90" s="28"/>
      <c r="X90" s="28"/>
      <c r="Y90" s="28"/>
      <c r="Z90" s="28"/>
      <c r="AA90" s="28"/>
      <c r="AB90" s="28"/>
      <c r="AC90" s="28"/>
      <c r="AD90" s="28"/>
      <c r="AE90" s="28"/>
      <c r="AF90" s="28"/>
      <c r="AG90" s="28"/>
      <c r="AH90" s="28"/>
      <c r="AI90" s="28"/>
    </row>
    <row r="91" spans="2:35">
      <c r="B91" s="28"/>
      <c r="C91" s="28"/>
      <c r="D91" s="28"/>
      <c r="E91" s="33"/>
      <c r="F91" s="28"/>
      <c r="J91" s="28"/>
      <c r="K91" s="28"/>
      <c r="L91" s="28"/>
      <c r="M91" s="28"/>
      <c r="N91" s="28"/>
      <c r="O91" s="28"/>
      <c r="P91" s="28"/>
      <c r="Q91" s="28"/>
      <c r="R91" s="28"/>
      <c r="S91" s="28"/>
      <c r="T91" s="28"/>
      <c r="U91" s="28"/>
      <c r="V91" s="28"/>
      <c r="W91" s="28"/>
      <c r="X91" s="28"/>
      <c r="Y91" s="28"/>
      <c r="Z91" s="28"/>
      <c r="AA91" s="28"/>
      <c r="AB91" s="28"/>
      <c r="AC91" s="28"/>
      <c r="AD91" s="28"/>
      <c r="AE91" s="28"/>
      <c r="AF91" s="28"/>
      <c r="AG91" s="28"/>
      <c r="AH91" s="28"/>
      <c r="AI91" s="28"/>
    </row>
    <row r="92" spans="2:35">
      <c r="B92" s="28"/>
      <c r="C92" s="28"/>
      <c r="D92" s="28"/>
      <c r="E92" s="33"/>
      <c r="F92" s="28"/>
      <c r="J92" s="28"/>
      <c r="K92" s="28"/>
      <c r="L92" s="28"/>
      <c r="M92" s="28"/>
      <c r="N92" s="28"/>
      <c r="O92" s="28"/>
      <c r="P92" s="28"/>
      <c r="Q92" s="28"/>
      <c r="R92" s="28"/>
      <c r="S92" s="28"/>
      <c r="T92" s="28"/>
      <c r="U92" s="28"/>
      <c r="V92" s="28"/>
      <c r="W92" s="28"/>
      <c r="X92" s="28"/>
      <c r="Y92" s="28"/>
      <c r="Z92" s="28"/>
      <c r="AA92" s="28"/>
      <c r="AB92" s="28"/>
      <c r="AC92" s="28"/>
      <c r="AD92" s="28"/>
      <c r="AE92" s="28"/>
      <c r="AF92" s="28"/>
      <c r="AG92" s="28"/>
      <c r="AH92" s="28"/>
      <c r="AI92" s="28"/>
    </row>
    <row r="93" spans="2:35">
      <c r="B93" s="28"/>
      <c r="C93" s="28"/>
      <c r="D93" s="28"/>
      <c r="E93" s="33"/>
      <c r="F93" s="28"/>
      <c r="J93" s="28"/>
      <c r="K93" s="28"/>
      <c r="L93" s="28"/>
      <c r="M93" s="28"/>
      <c r="N93" s="28"/>
      <c r="O93" s="28"/>
      <c r="P93" s="28"/>
      <c r="Q93" s="28"/>
      <c r="R93" s="28"/>
      <c r="S93" s="28"/>
      <c r="T93" s="28"/>
      <c r="U93" s="28"/>
      <c r="V93" s="28"/>
      <c r="W93" s="28"/>
      <c r="X93" s="28"/>
      <c r="Y93" s="28"/>
      <c r="Z93" s="28"/>
      <c r="AA93" s="28"/>
      <c r="AB93" s="28"/>
      <c r="AC93" s="28"/>
      <c r="AD93" s="28"/>
      <c r="AE93" s="28"/>
      <c r="AF93" s="28"/>
      <c r="AG93" s="28"/>
      <c r="AH93" s="28"/>
      <c r="AI93" s="28"/>
    </row>
    <row r="94" spans="2:35">
      <c r="B94" s="28"/>
      <c r="C94" s="28"/>
      <c r="D94" s="28"/>
      <c r="E94" s="33"/>
      <c r="F94" s="28"/>
      <c r="J94" s="28"/>
      <c r="K94" s="28"/>
      <c r="L94" s="28"/>
      <c r="M94" s="28"/>
      <c r="N94" s="28"/>
      <c r="O94" s="28"/>
      <c r="P94" s="28"/>
      <c r="Q94" s="28"/>
      <c r="R94" s="28"/>
      <c r="S94" s="28"/>
      <c r="T94" s="28"/>
      <c r="U94" s="28"/>
      <c r="V94" s="28"/>
      <c r="W94" s="28"/>
      <c r="X94" s="28"/>
      <c r="Y94" s="28"/>
      <c r="Z94" s="28"/>
      <c r="AA94" s="28"/>
      <c r="AB94" s="28"/>
      <c r="AC94" s="28"/>
      <c r="AD94" s="28"/>
      <c r="AE94" s="28"/>
      <c r="AF94" s="28"/>
      <c r="AG94" s="28"/>
      <c r="AH94" s="28"/>
      <c r="AI94" s="28"/>
    </row>
    <row r="95" spans="2:35">
      <c r="B95" s="28"/>
      <c r="C95" s="28"/>
      <c r="D95" s="28"/>
      <c r="E95" s="33"/>
      <c r="F95" s="28"/>
      <c r="J95" s="28"/>
      <c r="K95" s="28"/>
      <c r="L95" s="28"/>
      <c r="M95" s="28"/>
      <c r="N95" s="28"/>
      <c r="O95" s="28"/>
      <c r="P95" s="28"/>
      <c r="Q95" s="28"/>
      <c r="R95" s="28"/>
      <c r="S95" s="28"/>
      <c r="T95" s="28"/>
      <c r="U95" s="28"/>
      <c r="V95" s="28"/>
      <c r="W95" s="28"/>
      <c r="X95" s="28"/>
      <c r="Y95" s="28"/>
      <c r="Z95" s="28"/>
      <c r="AA95" s="28"/>
      <c r="AB95" s="28"/>
      <c r="AC95" s="28"/>
      <c r="AD95" s="28"/>
      <c r="AE95" s="28"/>
      <c r="AF95" s="28"/>
      <c r="AG95" s="28"/>
      <c r="AH95" s="28"/>
      <c r="AI95" s="28"/>
    </row>
    <row r="96" spans="2:35">
      <c r="B96" s="28"/>
      <c r="C96" s="28"/>
      <c r="D96" s="28"/>
      <c r="E96" s="33"/>
      <c r="F96" s="28"/>
      <c r="J96" s="28"/>
      <c r="K96" s="28"/>
      <c r="L96" s="28"/>
      <c r="M96" s="28"/>
      <c r="N96" s="28"/>
      <c r="O96" s="28"/>
      <c r="P96" s="28"/>
      <c r="Q96" s="28"/>
      <c r="R96" s="28"/>
      <c r="S96" s="28"/>
      <c r="T96" s="28"/>
      <c r="U96" s="28"/>
      <c r="V96" s="28"/>
      <c r="W96" s="28"/>
      <c r="X96" s="28"/>
      <c r="Y96" s="28"/>
      <c r="Z96" s="28"/>
      <c r="AA96" s="28"/>
      <c r="AB96" s="28"/>
      <c r="AC96" s="28"/>
      <c r="AD96" s="28"/>
      <c r="AE96" s="28"/>
      <c r="AF96" s="28"/>
      <c r="AG96" s="28"/>
      <c r="AH96" s="28"/>
      <c r="AI96" s="28"/>
    </row>
    <row r="97" spans="2:35">
      <c r="B97" s="28"/>
      <c r="C97" s="28"/>
      <c r="D97" s="28"/>
      <c r="E97" s="33"/>
      <c r="F97" s="28"/>
      <c r="J97" s="28"/>
      <c r="K97" s="28"/>
      <c r="L97" s="28"/>
      <c r="M97" s="28"/>
      <c r="N97" s="28"/>
      <c r="O97" s="28"/>
      <c r="P97" s="28"/>
      <c r="Q97" s="28"/>
      <c r="R97" s="28"/>
      <c r="S97" s="28"/>
      <c r="T97" s="28"/>
      <c r="U97" s="28"/>
      <c r="V97" s="28"/>
      <c r="W97" s="28"/>
      <c r="X97" s="28"/>
      <c r="Y97" s="28"/>
      <c r="Z97" s="28"/>
      <c r="AA97" s="28"/>
      <c r="AB97" s="28"/>
      <c r="AC97" s="28"/>
      <c r="AD97" s="28"/>
      <c r="AE97" s="28"/>
      <c r="AF97" s="28"/>
      <c r="AG97" s="28"/>
      <c r="AH97" s="28"/>
      <c r="AI97" s="28"/>
    </row>
    <row r="98" spans="2:35">
      <c r="B98" s="28"/>
      <c r="C98" s="28"/>
      <c r="D98" s="28"/>
      <c r="E98" s="33"/>
      <c r="F98" s="28"/>
      <c r="J98" s="28"/>
      <c r="K98" s="28"/>
      <c r="L98" s="28"/>
      <c r="M98" s="28"/>
      <c r="N98" s="28"/>
      <c r="O98" s="28"/>
      <c r="P98" s="28"/>
      <c r="Q98" s="28"/>
      <c r="R98" s="28"/>
      <c r="S98" s="28"/>
      <c r="T98" s="28"/>
      <c r="U98" s="28"/>
      <c r="V98" s="28"/>
      <c r="W98" s="28"/>
      <c r="X98" s="28"/>
      <c r="Y98" s="28"/>
      <c r="Z98" s="28"/>
      <c r="AA98" s="28"/>
      <c r="AB98" s="28"/>
      <c r="AC98" s="28"/>
      <c r="AD98" s="28"/>
      <c r="AE98" s="28"/>
      <c r="AF98" s="28"/>
      <c r="AG98" s="28"/>
      <c r="AH98" s="28"/>
      <c r="AI98" s="28"/>
    </row>
    <row r="99" spans="2:35">
      <c r="B99" s="28"/>
      <c r="C99" s="28"/>
      <c r="D99" s="28"/>
      <c r="E99" s="33"/>
      <c r="F99" s="28"/>
      <c r="J99" s="28"/>
      <c r="K99" s="28"/>
      <c r="L99" s="28"/>
      <c r="M99" s="28"/>
      <c r="N99" s="28"/>
      <c r="O99" s="28"/>
      <c r="P99" s="28"/>
      <c r="Q99" s="28"/>
      <c r="R99" s="28"/>
      <c r="S99" s="28"/>
      <c r="T99" s="28"/>
      <c r="U99" s="28"/>
      <c r="V99" s="28"/>
      <c r="W99" s="28"/>
      <c r="X99" s="28"/>
      <c r="Y99" s="28"/>
      <c r="Z99" s="28"/>
      <c r="AA99" s="28"/>
      <c r="AB99" s="28"/>
      <c r="AC99" s="28"/>
      <c r="AD99" s="28"/>
      <c r="AE99" s="28"/>
      <c r="AF99" s="28"/>
      <c r="AG99" s="28"/>
      <c r="AH99" s="28"/>
      <c r="AI99" s="28"/>
    </row>
    <row r="100" spans="2:35">
      <c r="B100" s="28"/>
      <c r="C100" s="28"/>
      <c r="D100" s="28"/>
      <c r="E100" s="33"/>
      <c r="F100" s="28"/>
      <c r="J100" s="28"/>
      <c r="K100" s="28"/>
      <c r="L100" s="28"/>
      <c r="M100" s="28"/>
      <c r="N100" s="28"/>
      <c r="O100" s="28"/>
      <c r="P100" s="28"/>
      <c r="Q100" s="28"/>
      <c r="R100" s="28"/>
      <c r="S100" s="28"/>
      <c r="T100" s="28"/>
      <c r="U100" s="28"/>
      <c r="V100" s="28"/>
      <c r="W100" s="28"/>
      <c r="X100" s="28"/>
      <c r="Y100" s="28"/>
      <c r="Z100" s="28"/>
      <c r="AA100" s="28"/>
      <c r="AB100" s="28"/>
      <c r="AC100" s="28"/>
      <c r="AD100" s="28"/>
      <c r="AE100" s="28"/>
      <c r="AF100" s="28"/>
      <c r="AG100" s="28"/>
      <c r="AH100" s="28"/>
      <c r="AI100" s="28"/>
    </row>
    <row r="101" spans="2:35">
      <c r="B101" s="28"/>
      <c r="C101" s="28"/>
      <c r="D101" s="28"/>
      <c r="E101" s="33"/>
      <c r="F101" s="28"/>
      <c r="J101" s="28"/>
      <c r="K101" s="28"/>
      <c r="L101" s="28"/>
      <c r="M101" s="28"/>
      <c r="N101" s="28"/>
      <c r="O101" s="28"/>
      <c r="P101" s="28"/>
      <c r="Q101" s="28"/>
      <c r="R101" s="28"/>
      <c r="S101" s="28"/>
      <c r="T101" s="28"/>
      <c r="U101" s="28"/>
      <c r="V101" s="28"/>
      <c r="W101" s="28"/>
      <c r="X101" s="28"/>
      <c r="Y101" s="28"/>
      <c r="Z101" s="28"/>
      <c r="AA101" s="28"/>
      <c r="AB101" s="28"/>
      <c r="AC101" s="28"/>
      <c r="AD101" s="28"/>
      <c r="AE101" s="28"/>
      <c r="AF101" s="28"/>
      <c r="AG101" s="28"/>
      <c r="AH101" s="28"/>
      <c r="AI101" s="28"/>
    </row>
    <row r="102" spans="2:35">
      <c r="B102" s="28"/>
      <c r="C102" s="28"/>
      <c r="D102" s="28"/>
      <c r="E102" s="33"/>
      <c r="F102" s="28"/>
      <c r="J102" s="28"/>
      <c r="K102" s="28"/>
      <c r="L102" s="28"/>
      <c r="M102" s="28"/>
      <c r="N102" s="28"/>
      <c r="O102" s="28"/>
      <c r="P102" s="28"/>
      <c r="Q102" s="28"/>
      <c r="R102" s="28"/>
      <c r="S102" s="28"/>
      <c r="T102" s="28"/>
      <c r="U102" s="28"/>
      <c r="V102" s="28"/>
      <c r="W102" s="28"/>
      <c r="X102" s="28"/>
      <c r="Y102" s="28"/>
      <c r="Z102" s="28"/>
      <c r="AA102" s="28"/>
      <c r="AB102" s="28"/>
      <c r="AC102" s="28"/>
      <c r="AD102" s="28"/>
      <c r="AE102" s="28"/>
      <c r="AF102" s="28"/>
      <c r="AG102" s="28"/>
      <c r="AH102" s="28"/>
      <c r="AI102" s="28"/>
    </row>
    <row r="103" spans="2:35">
      <c r="B103" s="28"/>
      <c r="C103" s="28"/>
      <c r="D103" s="28"/>
      <c r="E103" s="33"/>
      <c r="F103" s="28"/>
      <c r="J103" s="28"/>
      <c r="K103" s="28"/>
      <c r="L103" s="28"/>
      <c r="M103" s="28"/>
      <c r="N103" s="28"/>
      <c r="O103" s="28"/>
      <c r="P103" s="28"/>
      <c r="Q103" s="28"/>
      <c r="R103" s="28"/>
      <c r="S103" s="28"/>
      <c r="T103" s="28"/>
      <c r="U103" s="28"/>
      <c r="V103" s="28"/>
      <c r="W103" s="28"/>
      <c r="X103" s="28"/>
      <c r="Y103" s="28"/>
      <c r="Z103" s="28"/>
      <c r="AA103" s="28"/>
      <c r="AB103" s="28"/>
      <c r="AC103" s="28"/>
      <c r="AD103" s="28"/>
      <c r="AE103" s="28"/>
      <c r="AF103" s="28"/>
      <c r="AG103" s="28"/>
      <c r="AH103" s="28"/>
      <c r="AI103" s="28"/>
    </row>
    <row r="104" spans="2:35">
      <c r="B104" s="28"/>
      <c r="C104" s="28"/>
      <c r="D104" s="28"/>
      <c r="E104" s="33"/>
      <c r="F104" s="28"/>
      <c r="J104" s="28"/>
      <c r="K104" s="28"/>
      <c r="L104" s="28"/>
      <c r="M104" s="28"/>
      <c r="N104" s="28"/>
      <c r="O104" s="28"/>
      <c r="P104" s="28"/>
      <c r="Q104" s="28"/>
      <c r="R104" s="28"/>
      <c r="S104" s="28"/>
      <c r="T104" s="28"/>
      <c r="U104" s="28"/>
      <c r="V104" s="28"/>
      <c r="W104" s="28"/>
      <c r="X104" s="28"/>
      <c r="Y104" s="28"/>
      <c r="Z104" s="28"/>
      <c r="AA104" s="28"/>
      <c r="AB104" s="28"/>
      <c r="AC104" s="28"/>
      <c r="AD104" s="28"/>
      <c r="AE104" s="28"/>
      <c r="AF104" s="28"/>
      <c r="AG104" s="28"/>
      <c r="AH104" s="28"/>
      <c r="AI104" s="28"/>
    </row>
    <row r="105" spans="2:35">
      <c r="B105" s="28"/>
      <c r="C105" s="28"/>
      <c r="D105" s="28"/>
      <c r="E105" s="33"/>
      <c r="F105" s="28"/>
      <c r="J105" s="28"/>
      <c r="K105" s="28"/>
      <c r="L105" s="28"/>
      <c r="M105" s="28"/>
      <c r="N105" s="28"/>
      <c r="O105" s="28"/>
      <c r="P105" s="28"/>
      <c r="Q105" s="28"/>
      <c r="R105" s="28"/>
      <c r="S105" s="28"/>
      <c r="T105" s="28"/>
      <c r="U105" s="28"/>
      <c r="V105" s="28"/>
      <c r="W105" s="28"/>
      <c r="X105" s="28"/>
      <c r="Y105" s="28"/>
      <c r="Z105" s="28"/>
      <c r="AA105" s="28"/>
      <c r="AB105" s="28"/>
      <c r="AC105" s="28"/>
      <c r="AD105" s="28"/>
      <c r="AE105" s="28"/>
      <c r="AF105" s="28"/>
      <c r="AG105" s="28"/>
      <c r="AH105" s="28"/>
      <c r="AI105" s="28"/>
    </row>
    <row r="106" spans="2:35">
      <c r="B106" s="28"/>
      <c r="C106" s="28"/>
      <c r="D106" s="28"/>
      <c r="E106" s="33"/>
      <c r="F106" s="28"/>
      <c r="J106" s="28"/>
      <c r="K106" s="28"/>
      <c r="L106" s="28"/>
      <c r="M106" s="28"/>
      <c r="N106" s="28"/>
      <c r="O106" s="28"/>
      <c r="P106" s="28"/>
      <c r="Q106" s="28"/>
      <c r="R106" s="28"/>
      <c r="S106" s="28"/>
      <c r="T106" s="28"/>
      <c r="U106" s="28"/>
      <c r="V106" s="28"/>
      <c r="W106" s="28"/>
      <c r="X106" s="28"/>
      <c r="Y106" s="28"/>
      <c r="Z106" s="28"/>
      <c r="AA106" s="28"/>
      <c r="AB106" s="28"/>
      <c r="AC106" s="28"/>
      <c r="AD106" s="28"/>
      <c r="AE106" s="28"/>
      <c r="AF106" s="28"/>
      <c r="AG106" s="28"/>
      <c r="AH106" s="28"/>
      <c r="AI106" s="28"/>
    </row>
    <row r="107" spans="2:35">
      <c r="B107" s="28"/>
      <c r="C107" s="28"/>
      <c r="D107" s="28"/>
      <c r="E107" s="33"/>
      <c r="F107" s="28"/>
      <c r="J107" s="28"/>
      <c r="K107" s="28"/>
      <c r="L107" s="28"/>
      <c r="M107" s="28"/>
      <c r="N107" s="28"/>
      <c r="O107" s="28"/>
      <c r="P107" s="28"/>
      <c r="Q107" s="28"/>
      <c r="R107" s="28"/>
      <c r="S107" s="28"/>
      <c r="T107" s="28"/>
      <c r="U107" s="28"/>
      <c r="V107" s="28"/>
      <c r="W107" s="28"/>
      <c r="X107" s="28"/>
      <c r="Y107" s="28"/>
      <c r="Z107" s="28"/>
      <c r="AA107" s="28"/>
      <c r="AB107" s="28"/>
      <c r="AC107" s="28"/>
      <c r="AD107" s="28"/>
      <c r="AE107" s="28"/>
      <c r="AF107" s="28"/>
      <c r="AG107" s="28"/>
      <c r="AH107" s="28"/>
      <c r="AI107" s="28"/>
    </row>
    <row r="108" spans="2:35">
      <c r="B108" s="28"/>
      <c r="C108" s="28"/>
      <c r="D108" s="28"/>
      <c r="E108" s="33"/>
      <c r="F108" s="28"/>
      <c r="J108" s="28"/>
      <c r="K108" s="28"/>
      <c r="L108" s="28"/>
      <c r="M108" s="28"/>
      <c r="N108" s="28"/>
      <c r="O108" s="28"/>
      <c r="P108" s="28"/>
      <c r="Q108" s="28"/>
      <c r="R108" s="28"/>
      <c r="S108" s="28"/>
      <c r="T108" s="28"/>
      <c r="U108" s="28"/>
      <c r="V108" s="28"/>
      <c r="W108" s="28"/>
      <c r="X108" s="28"/>
      <c r="Y108" s="28"/>
      <c r="Z108" s="28"/>
      <c r="AA108" s="28"/>
      <c r="AB108" s="28"/>
      <c r="AC108" s="28"/>
      <c r="AD108" s="28"/>
      <c r="AE108" s="28"/>
      <c r="AF108" s="28"/>
      <c r="AG108" s="28"/>
      <c r="AH108" s="28"/>
      <c r="AI108" s="28"/>
    </row>
    <row r="109" spans="2:35">
      <c r="B109" s="28"/>
      <c r="C109" s="28"/>
      <c r="D109" s="28"/>
      <c r="E109" s="33"/>
      <c r="F109" s="28"/>
      <c r="J109" s="28"/>
      <c r="K109" s="28"/>
      <c r="L109" s="28"/>
      <c r="M109" s="28"/>
      <c r="N109" s="28"/>
      <c r="O109" s="28"/>
      <c r="P109" s="28"/>
      <c r="Q109" s="28"/>
      <c r="R109" s="28"/>
      <c r="S109" s="28"/>
      <c r="T109" s="28"/>
      <c r="U109" s="28"/>
      <c r="V109" s="28"/>
      <c r="W109" s="28"/>
      <c r="X109" s="28"/>
      <c r="Y109" s="28"/>
      <c r="Z109" s="28"/>
      <c r="AA109" s="28"/>
      <c r="AB109" s="28"/>
      <c r="AC109" s="28"/>
      <c r="AD109" s="28"/>
      <c r="AE109" s="28"/>
      <c r="AF109" s="28"/>
      <c r="AG109" s="28"/>
      <c r="AH109" s="28"/>
      <c r="AI109" s="28"/>
    </row>
    <row r="110" spans="2:35">
      <c r="B110" s="28"/>
      <c r="C110" s="28"/>
      <c r="D110" s="28"/>
      <c r="E110" s="33"/>
      <c r="F110" s="28"/>
      <c r="J110" s="28"/>
      <c r="K110" s="28"/>
      <c r="L110" s="28"/>
      <c r="M110" s="28"/>
      <c r="N110" s="28"/>
      <c r="O110" s="28"/>
      <c r="P110" s="28"/>
      <c r="Q110" s="28"/>
      <c r="R110" s="28"/>
      <c r="S110" s="28"/>
      <c r="T110" s="28"/>
      <c r="U110" s="28"/>
      <c r="V110" s="28"/>
      <c r="W110" s="28"/>
      <c r="X110" s="28"/>
      <c r="Y110" s="28"/>
      <c r="Z110" s="28"/>
      <c r="AA110" s="28"/>
      <c r="AB110" s="28"/>
      <c r="AC110" s="28"/>
      <c r="AD110" s="28"/>
      <c r="AE110" s="28"/>
      <c r="AF110" s="28"/>
      <c r="AG110" s="28"/>
      <c r="AH110" s="28"/>
      <c r="AI110" s="28"/>
    </row>
    <row r="111" spans="2:35">
      <c r="B111" s="28"/>
      <c r="C111" s="28"/>
      <c r="D111" s="28"/>
      <c r="E111" s="33"/>
      <c r="F111" s="28"/>
      <c r="J111" s="28"/>
      <c r="K111" s="28"/>
      <c r="L111" s="28"/>
      <c r="M111" s="28"/>
      <c r="N111" s="28"/>
      <c r="O111" s="28"/>
      <c r="P111" s="28"/>
      <c r="Q111" s="28"/>
      <c r="R111" s="28"/>
      <c r="S111" s="28"/>
      <c r="T111" s="28"/>
      <c r="U111" s="28"/>
      <c r="V111" s="28"/>
      <c r="W111" s="28"/>
      <c r="X111" s="28"/>
      <c r="Y111" s="28"/>
      <c r="Z111" s="28"/>
      <c r="AA111" s="28"/>
      <c r="AB111" s="28"/>
      <c r="AC111" s="28"/>
      <c r="AD111" s="28"/>
      <c r="AE111" s="28"/>
      <c r="AF111" s="28"/>
      <c r="AG111" s="28"/>
      <c r="AH111" s="28"/>
      <c r="AI111" s="28"/>
    </row>
    <row r="112" spans="2:35">
      <c r="B112" s="28"/>
      <c r="C112" s="28"/>
      <c r="D112" s="28"/>
      <c r="E112" s="33"/>
      <c r="F112" s="28"/>
      <c r="J112" s="28"/>
      <c r="K112" s="28"/>
      <c r="L112" s="28"/>
      <c r="M112" s="28"/>
      <c r="N112" s="28"/>
      <c r="O112" s="28"/>
      <c r="P112" s="28"/>
      <c r="Q112" s="28"/>
      <c r="R112" s="28"/>
      <c r="S112" s="28"/>
      <c r="T112" s="28"/>
      <c r="U112" s="28"/>
      <c r="V112" s="28"/>
      <c r="W112" s="28"/>
      <c r="X112" s="28"/>
      <c r="Y112" s="28"/>
      <c r="Z112" s="28"/>
      <c r="AA112" s="28"/>
      <c r="AB112" s="28"/>
      <c r="AC112" s="28"/>
      <c r="AD112" s="28"/>
      <c r="AE112" s="28"/>
      <c r="AF112" s="28"/>
      <c r="AG112" s="28"/>
      <c r="AH112" s="28"/>
      <c r="AI112" s="28"/>
    </row>
    <row r="113" spans="2:35">
      <c r="B113" s="28"/>
      <c r="C113" s="28"/>
      <c r="D113" s="28"/>
      <c r="E113" s="33"/>
      <c r="F113" s="28"/>
      <c r="J113" s="28"/>
      <c r="K113" s="28"/>
      <c r="L113" s="28"/>
      <c r="M113" s="28"/>
      <c r="N113" s="28"/>
      <c r="O113" s="28"/>
      <c r="P113" s="28"/>
      <c r="Q113" s="28"/>
      <c r="R113" s="28"/>
      <c r="S113" s="28"/>
      <c r="T113" s="28"/>
      <c r="U113" s="28"/>
      <c r="V113" s="28"/>
      <c r="W113" s="28"/>
      <c r="X113" s="28"/>
      <c r="Y113" s="28"/>
      <c r="Z113" s="28"/>
      <c r="AA113" s="28"/>
      <c r="AB113" s="28"/>
      <c r="AC113" s="28"/>
      <c r="AD113" s="28"/>
      <c r="AE113" s="28"/>
      <c r="AF113" s="28"/>
      <c r="AG113" s="28"/>
      <c r="AH113" s="28"/>
      <c r="AI113" s="28"/>
    </row>
    <row r="114" spans="2:35">
      <c r="B114" s="28"/>
      <c r="C114" s="28"/>
      <c r="D114" s="28"/>
      <c r="E114" s="33"/>
      <c r="F114" s="28"/>
      <c r="J114" s="28"/>
      <c r="K114" s="28"/>
      <c r="L114" s="28"/>
      <c r="M114" s="28"/>
      <c r="N114" s="28"/>
      <c r="O114" s="28"/>
      <c r="P114" s="28"/>
      <c r="Q114" s="28"/>
      <c r="R114" s="28"/>
      <c r="S114" s="28"/>
      <c r="T114" s="28"/>
      <c r="U114" s="28"/>
      <c r="V114" s="28"/>
      <c r="W114" s="28"/>
      <c r="X114" s="28"/>
      <c r="Y114" s="28"/>
      <c r="Z114" s="28"/>
      <c r="AA114" s="28"/>
      <c r="AB114" s="28"/>
      <c r="AC114" s="28"/>
      <c r="AD114" s="28"/>
      <c r="AE114" s="28"/>
      <c r="AF114" s="28"/>
      <c r="AG114" s="28"/>
      <c r="AH114" s="28"/>
      <c r="AI114" s="28"/>
    </row>
    <row r="115" spans="2:35">
      <c r="B115" s="28"/>
      <c r="C115" s="28"/>
      <c r="D115" s="28"/>
      <c r="E115" s="33"/>
      <c r="F115" s="28"/>
      <c r="J115" s="28"/>
      <c r="K115" s="28"/>
      <c r="L115" s="28"/>
      <c r="M115" s="28"/>
      <c r="N115" s="28"/>
      <c r="O115" s="28"/>
      <c r="P115" s="28"/>
      <c r="Q115" s="28"/>
      <c r="R115" s="28"/>
      <c r="S115" s="28"/>
      <c r="T115" s="28"/>
      <c r="U115" s="28"/>
      <c r="V115" s="28"/>
      <c r="W115" s="28"/>
      <c r="X115" s="28"/>
      <c r="Y115" s="28"/>
      <c r="Z115" s="28"/>
      <c r="AA115" s="28"/>
      <c r="AB115" s="28"/>
      <c r="AC115" s="28"/>
      <c r="AD115" s="28"/>
      <c r="AE115" s="28"/>
      <c r="AF115" s="28"/>
      <c r="AG115" s="28"/>
      <c r="AH115" s="28"/>
      <c r="AI115" s="28"/>
    </row>
    <row r="116" spans="2:35">
      <c r="B116" s="28"/>
      <c r="C116" s="28"/>
      <c r="D116" s="28"/>
      <c r="E116" s="33"/>
      <c r="F116" s="28"/>
      <c r="J116" s="28"/>
      <c r="K116" s="28"/>
      <c r="L116" s="28"/>
      <c r="M116" s="28"/>
      <c r="N116" s="28"/>
      <c r="O116" s="28"/>
      <c r="P116" s="28"/>
      <c r="Q116" s="28"/>
      <c r="R116" s="28"/>
      <c r="S116" s="28"/>
      <c r="T116" s="28"/>
      <c r="U116" s="28"/>
      <c r="V116" s="28"/>
      <c r="W116" s="28"/>
      <c r="X116" s="28"/>
      <c r="Y116" s="28"/>
      <c r="Z116" s="28"/>
      <c r="AA116" s="28"/>
      <c r="AB116" s="28"/>
      <c r="AC116" s="28"/>
      <c r="AD116" s="28"/>
      <c r="AE116" s="28"/>
      <c r="AF116" s="28"/>
      <c r="AG116" s="28"/>
      <c r="AH116" s="28"/>
      <c r="AI116" s="28"/>
    </row>
    <row r="117" spans="2:35">
      <c r="B117" s="28"/>
      <c r="C117" s="28"/>
      <c r="D117" s="28"/>
      <c r="E117" s="33"/>
      <c r="F117" s="28"/>
      <c r="J117" s="28"/>
      <c r="K117" s="28"/>
      <c r="L117" s="28"/>
      <c r="M117" s="28"/>
      <c r="N117" s="28"/>
      <c r="O117" s="28"/>
      <c r="P117" s="28"/>
      <c r="Q117" s="28"/>
      <c r="R117" s="28"/>
      <c r="S117" s="28"/>
      <c r="T117" s="28"/>
      <c r="U117" s="28"/>
      <c r="V117" s="28"/>
      <c r="W117" s="28"/>
      <c r="X117" s="28"/>
      <c r="Y117" s="28"/>
      <c r="Z117" s="28"/>
      <c r="AA117" s="28"/>
      <c r="AB117" s="28"/>
      <c r="AC117" s="28"/>
      <c r="AD117" s="28"/>
      <c r="AE117" s="28"/>
      <c r="AF117" s="28"/>
      <c r="AG117" s="28"/>
      <c r="AH117" s="28"/>
      <c r="AI117" s="28"/>
    </row>
    <row r="118" spans="2:35">
      <c r="B118" s="28"/>
      <c r="C118" s="28"/>
      <c r="D118" s="28"/>
      <c r="E118" s="33"/>
      <c r="F118" s="28"/>
      <c r="J118" s="28"/>
      <c r="K118" s="28"/>
      <c r="L118" s="28"/>
      <c r="M118" s="28"/>
      <c r="N118" s="28"/>
      <c r="O118" s="28"/>
      <c r="P118" s="28"/>
      <c r="Q118" s="28"/>
      <c r="R118" s="28"/>
      <c r="S118" s="28"/>
      <c r="T118" s="28"/>
      <c r="U118" s="28"/>
      <c r="V118" s="28"/>
      <c r="W118" s="28"/>
      <c r="X118" s="28"/>
      <c r="Y118" s="28"/>
      <c r="Z118" s="28"/>
      <c r="AA118" s="28"/>
      <c r="AB118" s="28"/>
      <c r="AC118" s="28"/>
      <c r="AD118" s="28"/>
      <c r="AE118" s="28"/>
      <c r="AF118" s="28"/>
      <c r="AG118" s="28"/>
      <c r="AH118" s="28"/>
      <c r="AI118" s="28"/>
    </row>
    <row r="119" spans="2:35">
      <c r="B119" s="28"/>
      <c r="C119" s="28"/>
      <c r="D119" s="28"/>
      <c r="E119" s="33"/>
      <c r="F119" s="28"/>
      <c r="J119" s="28"/>
      <c r="K119" s="28"/>
      <c r="L119" s="28"/>
      <c r="M119" s="28"/>
      <c r="N119" s="28"/>
      <c r="O119" s="28"/>
      <c r="P119" s="28"/>
      <c r="Q119" s="28"/>
      <c r="R119" s="28"/>
      <c r="S119" s="28"/>
      <c r="T119" s="28"/>
      <c r="U119" s="28"/>
      <c r="V119" s="28"/>
      <c r="W119" s="28"/>
      <c r="X119" s="28"/>
      <c r="Y119" s="28"/>
      <c r="Z119" s="28"/>
      <c r="AA119" s="28"/>
      <c r="AB119" s="28"/>
      <c r="AC119" s="28"/>
      <c r="AD119" s="28"/>
      <c r="AE119" s="28"/>
      <c r="AF119" s="28"/>
      <c r="AG119" s="28"/>
      <c r="AH119" s="28"/>
      <c r="AI119" s="28"/>
    </row>
    <row r="120" spans="2:35">
      <c r="B120" s="28"/>
      <c r="C120" s="28"/>
      <c r="D120" s="28"/>
      <c r="E120" s="33"/>
      <c r="F120" s="28"/>
      <c r="J120" s="28"/>
      <c r="K120" s="28"/>
      <c r="L120" s="28"/>
      <c r="M120" s="28"/>
      <c r="N120" s="28"/>
      <c r="O120" s="28"/>
      <c r="P120" s="28"/>
      <c r="Q120" s="28"/>
      <c r="R120" s="28"/>
      <c r="S120" s="28"/>
      <c r="T120" s="28"/>
      <c r="U120" s="28"/>
      <c r="V120" s="28"/>
      <c r="W120" s="28"/>
      <c r="X120" s="28"/>
      <c r="Y120" s="28"/>
      <c r="Z120" s="28"/>
      <c r="AA120" s="28"/>
      <c r="AB120" s="28"/>
      <c r="AC120" s="28"/>
      <c r="AD120" s="28"/>
      <c r="AE120" s="28"/>
      <c r="AF120" s="28"/>
      <c r="AG120" s="28"/>
      <c r="AH120" s="28"/>
      <c r="AI120" s="28"/>
    </row>
    <row r="121" spans="2:35">
      <c r="B121" s="28"/>
      <c r="C121" s="28"/>
      <c r="D121" s="28"/>
      <c r="E121" s="33"/>
      <c r="F121" s="28"/>
      <c r="J121" s="28"/>
      <c r="K121" s="28"/>
      <c r="L121" s="28"/>
      <c r="M121" s="28"/>
      <c r="N121" s="28"/>
      <c r="O121" s="28"/>
      <c r="P121" s="28"/>
      <c r="Q121" s="28"/>
      <c r="R121" s="28"/>
      <c r="S121" s="28"/>
      <c r="T121" s="28"/>
      <c r="U121" s="28"/>
      <c r="V121" s="28"/>
      <c r="W121" s="28"/>
      <c r="X121" s="28"/>
      <c r="Y121" s="28"/>
      <c r="Z121" s="28"/>
      <c r="AA121" s="28"/>
      <c r="AB121" s="28"/>
      <c r="AC121" s="28"/>
      <c r="AD121" s="28"/>
      <c r="AE121" s="28"/>
      <c r="AF121" s="28"/>
      <c r="AG121" s="28"/>
      <c r="AH121" s="28"/>
      <c r="AI121" s="28"/>
    </row>
    <row r="122" spans="2:35">
      <c r="B122" s="28"/>
      <c r="C122" s="28"/>
      <c r="D122" s="28"/>
      <c r="E122" s="33"/>
      <c r="F122" s="28"/>
      <c r="J122" s="28"/>
      <c r="K122" s="28"/>
      <c r="L122" s="28"/>
      <c r="M122" s="28"/>
      <c r="N122" s="28"/>
      <c r="O122" s="28"/>
      <c r="P122" s="28"/>
      <c r="Q122" s="28"/>
      <c r="R122" s="28"/>
      <c r="S122" s="28"/>
      <c r="T122" s="28"/>
      <c r="U122" s="28"/>
      <c r="V122" s="28"/>
      <c r="W122" s="28"/>
      <c r="X122" s="28"/>
      <c r="Y122" s="28"/>
      <c r="Z122" s="28"/>
      <c r="AA122" s="28"/>
      <c r="AB122" s="28"/>
      <c r="AC122" s="28"/>
      <c r="AD122" s="28"/>
      <c r="AE122" s="28"/>
      <c r="AF122" s="28"/>
      <c r="AG122" s="28"/>
      <c r="AH122" s="28"/>
      <c r="AI122" s="28"/>
    </row>
    <row r="123" spans="2:35">
      <c r="B123" s="28"/>
      <c r="C123" s="28"/>
      <c r="D123" s="28"/>
      <c r="E123" s="33"/>
      <c r="F123" s="28"/>
      <c r="J123" s="28"/>
      <c r="K123" s="28"/>
      <c r="L123" s="28"/>
      <c r="M123" s="28"/>
      <c r="N123" s="28"/>
      <c r="O123" s="28"/>
      <c r="P123" s="28"/>
      <c r="Q123" s="28"/>
      <c r="R123" s="28"/>
      <c r="S123" s="28"/>
      <c r="T123" s="28"/>
      <c r="U123" s="28"/>
      <c r="V123" s="28"/>
      <c r="W123" s="28"/>
      <c r="X123" s="28"/>
      <c r="Y123" s="28"/>
      <c r="Z123" s="28"/>
      <c r="AA123" s="28"/>
      <c r="AB123" s="28"/>
      <c r="AC123" s="28"/>
      <c r="AD123" s="28"/>
      <c r="AE123" s="28"/>
      <c r="AF123" s="28"/>
      <c r="AG123" s="28"/>
      <c r="AH123" s="28"/>
      <c r="AI123" s="28"/>
    </row>
    <row r="124" spans="2:35">
      <c r="B124" s="28"/>
      <c r="C124" s="28"/>
      <c r="D124" s="28"/>
      <c r="E124" s="33"/>
      <c r="F124" s="28"/>
      <c r="J124" s="28"/>
      <c r="K124" s="28"/>
      <c r="L124" s="28"/>
      <c r="M124" s="28"/>
      <c r="N124" s="28"/>
      <c r="O124" s="28"/>
      <c r="P124" s="28"/>
      <c r="Q124" s="28"/>
      <c r="R124" s="28"/>
      <c r="S124" s="28"/>
      <c r="T124" s="28"/>
      <c r="U124" s="28"/>
      <c r="V124" s="28"/>
      <c r="W124" s="28"/>
      <c r="X124" s="28"/>
      <c r="Y124" s="28"/>
      <c r="Z124" s="28"/>
      <c r="AA124" s="28"/>
      <c r="AB124" s="28"/>
      <c r="AC124" s="28"/>
      <c r="AD124" s="28"/>
      <c r="AE124" s="28"/>
      <c r="AF124" s="28"/>
      <c r="AG124" s="28"/>
      <c r="AH124" s="28"/>
      <c r="AI124" s="28"/>
    </row>
    <row r="125" spans="2:35">
      <c r="B125" s="28"/>
      <c r="C125" s="28"/>
      <c r="D125" s="28"/>
      <c r="E125" s="33"/>
      <c r="F125" s="28"/>
      <c r="J125" s="28"/>
      <c r="K125" s="28"/>
      <c r="L125" s="28"/>
      <c r="M125" s="28"/>
      <c r="N125" s="28"/>
      <c r="O125" s="28"/>
      <c r="P125" s="28"/>
      <c r="Q125" s="28"/>
      <c r="R125" s="28"/>
      <c r="S125" s="28"/>
      <c r="T125" s="28"/>
      <c r="U125" s="28"/>
      <c r="V125" s="28"/>
      <c r="W125" s="28"/>
      <c r="X125" s="28"/>
      <c r="Y125" s="28"/>
      <c r="Z125" s="28"/>
      <c r="AA125" s="28"/>
      <c r="AB125" s="28"/>
      <c r="AC125" s="28"/>
      <c r="AD125" s="28"/>
      <c r="AE125" s="28"/>
      <c r="AF125" s="28"/>
      <c r="AG125" s="28"/>
      <c r="AH125" s="28"/>
      <c r="AI125" s="28"/>
    </row>
    <row r="126" spans="2:35">
      <c r="B126" s="28"/>
      <c r="C126" s="28"/>
      <c r="D126" s="28"/>
      <c r="E126" s="33"/>
      <c r="F126" s="28"/>
      <c r="J126" s="28"/>
      <c r="K126" s="28"/>
      <c r="L126" s="28"/>
      <c r="M126" s="28"/>
      <c r="N126" s="28"/>
      <c r="O126" s="28"/>
      <c r="P126" s="28"/>
      <c r="Q126" s="28"/>
      <c r="R126" s="28"/>
      <c r="S126" s="28"/>
      <c r="T126" s="28"/>
      <c r="U126" s="28"/>
      <c r="V126" s="28"/>
      <c r="W126" s="28"/>
      <c r="X126" s="28"/>
      <c r="Y126" s="28"/>
      <c r="Z126" s="28"/>
      <c r="AA126" s="28"/>
      <c r="AB126" s="28"/>
      <c r="AC126" s="28"/>
      <c r="AD126" s="28"/>
      <c r="AE126" s="28"/>
      <c r="AF126" s="28"/>
      <c r="AG126" s="28"/>
      <c r="AH126" s="28"/>
      <c r="AI126" s="28"/>
    </row>
    <row r="127" spans="2:35">
      <c r="B127" s="28"/>
      <c r="C127" s="28"/>
      <c r="D127" s="28"/>
      <c r="E127" s="33"/>
      <c r="F127" s="28"/>
      <c r="J127" s="28"/>
      <c r="K127" s="28"/>
      <c r="L127" s="28"/>
      <c r="M127" s="28"/>
      <c r="N127" s="28"/>
      <c r="O127" s="28"/>
      <c r="P127" s="28"/>
      <c r="Q127" s="28"/>
      <c r="R127" s="28"/>
      <c r="S127" s="28"/>
      <c r="T127" s="28"/>
      <c r="U127" s="28"/>
      <c r="V127" s="28"/>
      <c r="W127" s="28"/>
      <c r="X127" s="28"/>
      <c r="Y127" s="28"/>
      <c r="Z127" s="28"/>
      <c r="AA127" s="28"/>
      <c r="AB127" s="28"/>
      <c r="AC127" s="28"/>
      <c r="AD127" s="28"/>
      <c r="AE127" s="28"/>
      <c r="AF127" s="28"/>
      <c r="AG127" s="28"/>
      <c r="AH127" s="28"/>
      <c r="AI127" s="28"/>
    </row>
    <row r="128" spans="2:35">
      <c r="B128" s="28"/>
      <c r="C128" s="28"/>
      <c r="D128" s="28"/>
      <c r="E128" s="33"/>
      <c r="F128" s="28"/>
      <c r="J128" s="28"/>
      <c r="K128" s="28"/>
      <c r="L128" s="28"/>
      <c r="M128" s="28"/>
      <c r="N128" s="28"/>
      <c r="O128" s="28"/>
      <c r="P128" s="28"/>
      <c r="Q128" s="28"/>
      <c r="R128" s="28"/>
      <c r="S128" s="28"/>
      <c r="T128" s="28"/>
      <c r="U128" s="28"/>
      <c r="V128" s="28"/>
      <c r="W128" s="28"/>
      <c r="X128" s="28"/>
      <c r="Y128" s="28"/>
      <c r="Z128" s="28"/>
      <c r="AA128" s="28"/>
      <c r="AB128" s="28"/>
      <c r="AC128" s="28"/>
      <c r="AD128" s="28"/>
      <c r="AE128" s="28"/>
      <c r="AF128" s="28"/>
      <c r="AG128" s="28"/>
      <c r="AH128" s="28"/>
      <c r="AI128" s="28"/>
    </row>
    <row r="129" spans="2:35">
      <c r="B129" s="28"/>
      <c r="C129" s="28"/>
      <c r="D129" s="28"/>
      <c r="E129" s="33"/>
      <c r="F129" s="28"/>
      <c r="J129" s="28"/>
      <c r="K129" s="28"/>
      <c r="L129" s="28"/>
      <c r="M129" s="28"/>
      <c r="N129" s="28"/>
      <c r="O129" s="28"/>
      <c r="P129" s="28"/>
      <c r="Q129" s="28"/>
      <c r="R129" s="28"/>
      <c r="S129" s="28"/>
      <c r="T129" s="28"/>
      <c r="U129" s="28"/>
      <c r="V129" s="28"/>
      <c r="W129" s="28"/>
      <c r="X129" s="28"/>
      <c r="Y129" s="28"/>
      <c r="Z129" s="28"/>
      <c r="AA129" s="28"/>
      <c r="AB129" s="28"/>
      <c r="AC129" s="28"/>
      <c r="AD129" s="28"/>
      <c r="AE129" s="28"/>
      <c r="AF129" s="28"/>
      <c r="AG129" s="28"/>
      <c r="AH129" s="28"/>
      <c r="AI129" s="28"/>
    </row>
    <row r="130" spans="2:35">
      <c r="B130" s="28"/>
      <c r="C130" s="28"/>
      <c r="D130" s="28"/>
      <c r="E130" s="33"/>
      <c r="F130" s="28"/>
      <c r="J130" s="28"/>
      <c r="K130" s="28"/>
      <c r="L130" s="28"/>
      <c r="M130" s="28"/>
      <c r="N130" s="28"/>
      <c r="O130" s="28"/>
      <c r="P130" s="28"/>
      <c r="Q130" s="28"/>
      <c r="R130" s="28"/>
      <c r="S130" s="28"/>
      <c r="T130" s="28"/>
      <c r="U130" s="28"/>
      <c r="V130" s="28"/>
      <c r="W130" s="28"/>
      <c r="X130" s="28"/>
      <c r="Y130" s="28"/>
      <c r="Z130" s="28"/>
      <c r="AA130" s="28"/>
      <c r="AB130" s="28"/>
      <c r="AC130" s="28"/>
      <c r="AD130" s="28"/>
      <c r="AE130" s="28"/>
      <c r="AF130" s="28"/>
      <c r="AG130" s="28"/>
      <c r="AH130" s="28"/>
      <c r="AI130" s="28"/>
    </row>
    <row r="131" spans="2:35">
      <c r="B131" s="28"/>
      <c r="C131" s="28"/>
      <c r="D131" s="28"/>
      <c r="E131" s="33"/>
      <c r="F131" s="28"/>
      <c r="J131" s="28"/>
      <c r="K131" s="28"/>
      <c r="L131" s="28"/>
      <c r="M131" s="28"/>
      <c r="N131" s="28"/>
      <c r="O131" s="28"/>
      <c r="P131" s="28"/>
      <c r="Q131" s="28"/>
      <c r="R131" s="28"/>
      <c r="S131" s="28"/>
      <c r="T131" s="28"/>
      <c r="U131" s="28"/>
      <c r="V131" s="28"/>
      <c r="W131" s="28"/>
      <c r="X131" s="28"/>
      <c r="Y131" s="28"/>
      <c r="Z131" s="28"/>
      <c r="AA131" s="28"/>
      <c r="AB131" s="28"/>
      <c r="AC131" s="28"/>
      <c r="AD131" s="28"/>
      <c r="AE131" s="28"/>
      <c r="AF131" s="28"/>
      <c r="AG131" s="28"/>
      <c r="AH131" s="28"/>
      <c r="AI131" s="28"/>
    </row>
    <row r="132" spans="2:35">
      <c r="B132" s="28"/>
      <c r="C132" s="28"/>
      <c r="D132" s="28"/>
      <c r="E132" s="33"/>
      <c r="F132" s="28"/>
      <c r="J132" s="28"/>
      <c r="K132" s="28"/>
      <c r="L132" s="28"/>
      <c r="M132" s="28"/>
      <c r="N132" s="28"/>
      <c r="O132" s="28"/>
      <c r="P132" s="28"/>
      <c r="Q132" s="28"/>
      <c r="R132" s="28"/>
      <c r="S132" s="28"/>
      <c r="T132" s="28"/>
      <c r="U132" s="28"/>
      <c r="V132" s="28"/>
      <c r="W132" s="28"/>
      <c r="X132" s="28"/>
      <c r="Y132" s="28"/>
      <c r="Z132" s="28"/>
      <c r="AA132" s="28"/>
      <c r="AB132" s="28"/>
      <c r="AC132" s="28"/>
      <c r="AD132" s="28"/>
      <c r="AE132" s="28"/>
      <c r="AF132" s="28"/>
      <c r="AG132" s="28"/>
      <c r="AH132" s="28"/>
      <c r="AI132" s="28"/>
    </row>
    <row r="133" spans="2:35">
      <c r="B133" s="28"/>
      <c r="C133" s="28"/>
      <c r="D133" s="28"/>
      <c r="E133" s="33"/>
      <c r="F133" s="28"/>
      <c r="J133" s="28"/>
      <c r="K133" s="28"/>
      <c r="L133" s="28"/>
      <c r="M133" s="28"/>
      <c r="N133" s="28"/>
      <c r="O133" s="28"/>
      <c r="P133" s="28"/>
      <c r="Q133" s="28"/>
      <c r="R133" s="28"/>
      <c r="S133" s="28"/>
      <c r="T133" s="28"/>
      <c r="U133" s="28"/>
      <c r="V133" s="28"/>
      <c r="W133" s="28"/>
      <c r="X133" s="28"/>
      <c r="Y133" s="28"/>
      <c r="Z133" s="28"/>
      <c r="AA133" s="28"/>
      <c r="AB133" s="28"/>
      <c r="AC133" s="28"/>
      <c r="AD133" s="28"/>
      <c r="AE133" s="28"/>
      <c r="AF133" s="28"/>
      <c r="AG133" s="28"/>
      <c r="AH133" s="28"/>
      <c r="AI133" s="28"/>
    </row>
    <row r="134" spans="2:35">
      <c r="B134" s="28"/>
      <c r="C134" s="28"/>
      <c r="D134" s="28"/>
      <c r="E134" s="33"/>
      <c r="F134" s="28"/>
      <c r="J134" s="28"/>
      <c r="K134" s="28"/>
      <c r="L134" s="28"/>
      <c r="M134" s="28"/>
      <c r="N134" s="28"/>
      <c r="O134" s="28"/>
      <c r="P134" s="28"/>
      <c r="Q134" s="28"/>
      <c r="R134" s="28"/>
      <c r="S134" s="28"/>
      <c r="T134" s="28"/>
      <c r="U134" s="28"/>
      <c r="V134" s="28"/>
      <c r="W134" s="28"/>
      <c r="X134" s="28"/>
      <c r="Y134" s="28"/>
      <c r="Z134" s="28"/>
      <c r="AA134" s="28"/>
      <c r="AB134" s="28"/>
      <c r="AC134" s="28"/>
      <c r="AD134" s="28"/>
      <c r="AE134" s="28"/>
      <c r="AF134" s="28"/>
      <c r="AG134" s="28"/>
      <c r="AH134" s="28"/>
      <c r="AI134" s="28"/>
    </row>
    <row r="135" spans="2:35">
      <c r="B135" s="28"/>
      <c r="C135" s="28"/>
      <c r="D135" s="28"/>
      <c r="E135" s="33"/>
      <c r="F135" s="28"/>
      <c r="J135" s="28"/>
      <c r="K135" s="28"/>
      <c r="L135" s="28"/>
      <c r="M135" s="28"/>
      <c r="N135" s="28"/>
      <c r="O135" s="28"/>
      <c r="P135" s="28"/>
      <c r="Q135" s="28"/>
      <c r="R135" s="28"/>
      <c r="S135" s="28"/>
      <c r="T135" s="28"/>
      <c r="U135" s="28"/>
      <c r="V135" s="28"/>
      <c r="W135" s="28"/>
      <c r="X135" s="28"/>
      <c r="Y135" s="28"/>
      <c r="Z135" s="28"/>
      <c r="AA135" s="28"/>
      <c r="AB135" s="28"/>
      <c r="AC135" s="28"/>
      <c r="AD135" s="28"/>
      <c r="AE135" s="28"/>
      <c r="AF135" s="28"/>
      <c r="AG135" s="28"/>
      <c r="AH135" s="28"/>
      <c r="AI135" s="28"/>
    </row>
    <row r="136" spans="2:35">
      <c r="B136" s="28"/>
      <c r="C136" s="28"/>
      <c r="D136" s="28"/>
      <c r="E136" s="33"/>
      <c r="F136" s="28"/>
      <c r="J136" s="28"/>
      <c r="K136" s="28"/>
      <c r="L136" s="28"/>
      <c r="M136" s="28"/>
      <c r="N136" s="28"/>
      <c r="O136" s="28"/>
      <c r="P136" s="28"/>
      <c r="Q136" s="28"/>
      <c r="R136" s="28"/>
      <c r="S136" s="28"/>
      <c r="T136" s="28"/>
      <c r="U136" s="28"/>
      <c r="V136" s="28"/>
      <c r="W136" s="28"/>
      <c r="X136" s="28"/>
      <c r="Y136" s="28"/>
      <c r="Z136" s="28"/>
      <c r="AA136" s="28"/>
      <c r="AB136" s="28"/>
      <c r="AC136" s="28"/>
      <c r="AD136" s="28"/>
      <c r="AE136" s="28"/>
      <c r="AF136" s="28"/>
      <c r="AG136" s="28"/>
      <c r="AH136" s="28"/>
      <c r="AI136" s="28"/>
    </row>
    <row r="137" spans="2:35">
      <c r="B137" s="28"/>
      <c r="C137" s="28"/>
      <c r="D137" s="28"/>
      <c r="E137" s="33"/>
      <c r="F137" s="28"/>
      <c r="J137" s="28"/>
      <c r="K137" s="28"/>
      <c r="L137" s="28"/>
      <c r="M137" s="28"/>
      <c r="N137" s="28"/>
      <c r="O137" s="28"/>
      <c r="P137" s="28"/>
      <c r="Q137" s="28"/>
      <c r="R137" s="28"/>
      <c r="S137" s="28"/>
      <c r="T137" s="28"/>
      <c r="U137" s="28"/>
      <c r="V137" s="28"/>
      <c r="W137" s="28"/>
      <c r="X137" s="28"/>
      <c r="Y137" s="28"/>
      <c r="Z137" s="28"/>
      <c r="AA137" s="28"/>
      <c r="AB137" s="28"/>
      <c r="AC137" s="28"/>
      <c r="AD137" s="28"/>
      <c r="AE137" s="28"/>
      <c r="AF137" s="28"/>
      <c r="AG137" s="28"/>
      <c r="AH137" s="28"/>
      <c r="AI137" s="28"/>
    </row>
    <row r="138" spans="2:35">
      <c r="B138" s="28"/>
      <c r="C138" s="28"/>
      <c r="D138" s="28"/>
      <c r="E138" s="33"/>
      <c r="F138" s="28"/>
      <c r="J138" s="28"/>
      <c r="K138" s="28"/>
      <c r="L138" s="28"/>
      <c r="M138" s="28"/>
      <c r="N138" s="28"/>
      <c r="O138" s="28"/>
      <c r="P138" s="28"/>
      <c r="Q138" s="28"/>
      <c r="R138" s="28"/>
      <c r="S138" s="28"/>
      <c r="T138" s="28"/>
      <c r="U138" s="28"/>
      <c r="V138" s="28"/>
      <c r="W138" s="28"/>
      <c r="X138" s="28"/>
      <c r="Y138" s="28"/>
      <c r="Z138" s="28"/>
      <c r="AA138" s="28"/>
      <c r="AB138" s="28"/>
      <c r="AC138" s="28"/>
      <c r="AD138" s="28"/>
      <c r="AE138" s="28"/>
      <c r="AF138" s="28"/>
      <c r="AG138" s="28"/>
      <c r="AH138" s="28"/>
      <c r="AI138" s="28"/>
    </row>
    <row r="139" spans="2:35">
      <c r="B139" s="28"/>
      <c r="C139" s="28"/>
      <c r="D139" s="28"/>
      <c r="E139" s="33"/>
      <c r="F139" s="28"/>
      <c r="J139" s="28"/>
      <c r="K139" s="28"/>
      <c r="L139" s="28"/>
      <c r="M139" s="28"/>
      <c r="N139" s="28"/>
      <c r="O139" s="28"/>
      <c r="P139" s="28"/>
      <c r="Q139" s="28"/>
      <c r="R139" s="28"/>
      <c r="S139" s="28"/>
      <c r="T139" s="28"/>
      <c r="U139" s="28"/>
      <c r="V139" s="28"/>
      <c r="W139" s="28"/>
      <c r="X139" s="28"/>
      <c r="Y139" s="28"/>
      <c r="Z139" s="28"/>
      <c r="AA139" s="28"/>
      <c r="AB139" s="28"/>
      <c r="AC139" s="28"/>
      <c r="AD139" s="28"/>
      <c r="AE139" s="28"/>
      <c r="AF139" s="28"/>
      <c r="AG139" s="28"/>
      <c r="AH139" s="28"/>
      <c r="AI139" s="28"/>
    </row>
    <row r="140" spans="2:35">
      <c r="B140" s="28"/>
      <c r="C140" s="28"/>
      <c r="D140" s="28"/>
      <c r="E140" s="33"/>
      <c r="F140" s="28"/>
      <c r="J140" s="28"/>
      <c r="K140" s="28"/>
      <c r="L140" s="28"/>
      <c r="M140" s="28"/>
      <c r="N140" s="28"/>
      <c r="O140" s="28"/>
      <c r="P140" s="28"/>
      <c r="Q140" s="28"/>
      <c r="R140" s="28"/>
      <c r="S140" s="28"/>
      <c r="T140" s="28"/>
      <c r="U140" s="28"/>
      <c r="V140" s="28"/>
      <c r="W140" s="28"/>
      <c r="X140" s="28"/>
      <c r="Y140" s="28"/>
      <c r="Z140" s="28"/>
      <c r="AA140" s="28"/>
      <c r="AB140" s="28"/>
      <c r="AC140" s="28"/>
      <c r="AD140" s="28"/>
      <c r="AE140" s="28"/>
      <c r="AF140" s="28"/>
      <c r="AG140" s="28"/>
      <c r="AH140" s="28"/>
      <c r="AI140" s="28"/>
    </row>
    <row r="141" spans="2:35">
      <c r="B141" s="28"/>
      <c r="C141" s="28"/>
      <c r="D141" s="28"/>
      <c r="E141" s="33"/>
      <c r="F141" s="28"/>
      <c r="J141" s="28"/>
      <c r="K141" s="28"/>
      <c r="L141" s="28"/>
      <c r="M141" s="28"/>
      <c r="N141" s="28"/>
      <c r="O141" s="28"/>
      <c r="P141" s="28"/>
      <c r="Q141" s="28"/>
      <c r="R141" s="28"/>
      <c r="S141" s="28"/>
      <c r="T141" s="28"/>
      <c r="U141" s="28"/>
      <c r="V141" s="28"/>
      <c r="W141" s="28"/>
      <c r="X141" s="28"/>
      <c r="Y141" s="28"/>
      <c r="Z141" s="28"/>
      <c r="AA141" s="28"/>
      <c r="AB141" s="28"/>
      <c r="AC141" s="28"/>
      <c r="AD141" s="28"/>
      <c r="AE141" s="28"/>
      <c r="AF141" s="28"/>
      <c r="AG141" s="28"/>
      <c r="AH141" s="28"/>
      <c r="AI141" s="28"/>
    </row>
    <row r="142" spans="2:35">
      <c r="B142" s="28"/>
      <c r="C142" s="28"/>
      <c r="D142" s="28"/>
      <c r="E142" s="33"/>
      <c r="F142" s="28"/>
      <c r="J142" s="28"/>
      <c r="K142" s="28"/>
      <c r="L142" s="28"/>
      <c r="M142" s="28"/>
      <c r="N142" s="28"/>
      <c r="O142" s="28"/>
      <c r="P142" s="28"/>
      <c r="Q142" s="28"/>
      <c r="R142" s="28"/>
      <c r="S142" s="28"/>
      <c r="T142" s="28"/>
      <c r="U142" s="28"/>
      <c r="V142" s="28"/>
      <c r="W142" s="28"/>
      <c r="X142" s="28"/>
      <c r="Y142" s="28"/>
      <c r="Z142" s="28"/>
      <c r="AA142" s="28"/>
      <c r="AB142" s="28"/>
      <c r="AC142" s="28"/>
      <c r="AD142" s="28"/>
      <c r="AE142" s="28"/>
      <c r="AF142" s="28"/>
      <c r="AG142" s="28"/>
      <c r="AH142" s="28"/>
      <c r="AI142" s="28"/>
    </row>
    <row r="143" spans="2:35">
      <c r="B143" s="28"/>
      <c r="C143" s="28"/>
      <c r="D143" s="28"/>
      <c r="E143" s="33"/>
      <c r="F143" s="28"/>
      <c r="J143" s="28"/>
      <c r="K143" s="28"/>
      <c r="L143" s="28"/>
      <c r="M143" s="28"/>
      <c r="N143" s="28"/>
      <c r="O143" s="28"/>
      <c r="P143" s="28"/>
      <c r="Q143" s="28"/>
      <c r="R143" s="28"/>
      <c r="S143" s="28"/>
      <c r="T143" s="28"/>
      <c r="U143" s="28"/>
      <c r="V143" s="28"/>
      <c r="W143" s="28"/>
      <c r="X143" s="28"/>
      <c r="Y143" s="28"/>
      <c r="Z143" s="28"/>
      <c r="AA143" s="28"/>
      <c r="AB143" s="28"/>
      <c r="AC143" s="28"/>
      <c r="AD143" s="28"/>
      <c r="AE143" s="28"/>
      <c r="AF143" s="28"/>
      <c r="AG143" s="28"/>
      <c r="AH143" s="28"/>
      <c r="AI143" s="28"/>
    </row>
    <row r="144" spans="2:35">
      <c r="B144" s="28"/>
      <c r="C144" s="28"/>
      <c r="D144" s="28"/>
      <c r="E144" s="33"/>
      <c r="F144" s="28"/>
      <c r="J144" s="28"/>
      <c r="K144" s="28"/>
      <c r="L144" s="28"/>
      <c r="M144" s="28"/>
      <c r="N144" s="28"/>
      <c r="O144" s="28"/>
      <c r="P144" s="28"/>
      <c r="Q144" s="28"/>
      <c r="R144" s="28"/>
      <c r="S144" s="28"/>
      <c r="T144" s="28"/>
      <c r="U144" s="28"/>
      <c r="V144" s="28"/>
      <c r="W144" s="28"/>
      <c r="X144" s="28"/>
      <c r="Y144" s="28"/>
      <c r="Z144" s="28"/>
      <c r="AA144" s="28"/>
      <c r="AB144" s="28"/>
      <c r="AC144" s="28"/>
      <c r="AD144" s="28"/>
      <c r="AE144" s="28"/>
      <c r="AF144" s="28"/>
      <c r="AG144" s="28"/>
      <c r="AH144" s="28"/>
      <c r="AI144" s="28"/>
    </row>
    <row r="145" spans="2:35">
      <c r="B145" s="28"/>
      <c r="C145" s="28"/>
      <c r="D145" s="28"/>
      <c r="E145" s="33"/>
      <c r="F145" s="28"/>
      <c r="J145" s="28"/>
      <c r="K145" s="28"/>
      <c r="L145" s="28"/>
      <c r="M145" s="28"/>
      <c r="N145" s="28"/>
      <c r="O145" s="28"/>
      <c r="P145" s="28"/>
      <c r="Q145" s="28"/>
      <c r="R145" s="28"/>
      <c r="S145" s="28"/>
      <c r="T145" s="28"/>
      <c r="U145" s="28"/>
      <c r="V145" s="28"/>
      <c r="W145" s="28"/>
      <c r="X145" s="28"/>
      <c r="Y145" s="28"/>
      <c r="Z145" s="28"/>
      <c r="AA145" s="28"/>
      <c r="AB145" s="28"/>
      <c r="AC145" s="28"/>
      <c r="AD145" s="28"/>
      <c r="AE145" s="28"/>
      <c r="AF145" s="28"/>
      <c r="AG145" s="28"/>
      <c r="AH145" s="28"/>
      <c r="AI145" s="28"/>
    </row>
    <row r="146" spans="2:35">
      <c r="B146" s="28"/>
      <c r="C146" s="28"/>
      <c r="D146" s="28"/>
      <c r="E146" s="33"/>
      <c r="F146" s="28"/>
      <c r="J146" s="28"/>
      <c r="K146" s="28"/>
      <c r="L146" s="28"/>
      <c r="M146" s="28"/>
      <c r="N146" s="28"/>
      <c r="O146" s="28"/>
      <c r="P146" s="28"/>
      <c r="Q146" s="28"/>
      <c r="R146" s="28"/>
      <c r="S146" s="28"/>
      <c r="T146" s="28"/>
      <c r="U146" s="28"/>
      <c r="V146" s="28"/>
      <c r="W146" s="28"/>
      <c r="X146" s="28"/>
      <c r="Y146" s="28"/>
      <c r="Z146" s="28"/>
      <c r="AA146" s="28"/>
      <c r="AB146" s="28"/>
      <c r="AC146" s="28"/>
      <c r="AD146" s="28"/>
      <c r="AE146" s="28"/>
      <c r="AF146" s="28"/>
      <c r="AG146" s="28"/>
      <c r="AH146" s="28"/>
      <c r="AI146" s="28"/>
    </row>
    <row r="147" spans="2:35">
      <c r="B147" s="28"/>
      <c r="C147" s="28"/>
      <c r="D147" s="28"/>
      <c r="E147" s="33"/>
      <c r="F147" s="28"/>
      <c r="J147" s="28"/>
      <c r="K147" s="28"/>
      <c r="L147" s="28"/>
      <c r="M147" s="28"/>
      <c r="N147" s="28"/>
      <c r="O147" s="28"/>
      <c r="P147" s="28"/>
      <c r="Q147" s="28"/>
      <c r="R147" s="28"/>
      <c r="S147" s="28"/>
      <c r="T147" s="28"/>
      <c r="U147" s="28"/>
      <c r="V147" s="28"/>
      <c r="W147" s="28"/>
      <c r="X147" s="28"/>
      <c r="Y147" s="28"/>
      <c r="Z147" s="28"/>
      <c r="AA147" s="28"/>
      <c r="AB147" s="28"/>
      <c r="AC147" s="28"/>
      <c r="AD147" s="28"/>
      <c r="AE147" s="28"/>
      <c r="AF147" s="28"/>
      <c r="AG147" s="28"/>
      <c r="AH147" s="28"/>
      <c r="AI147" s="28"/>
    </row>
    <row r="148" spans="2:35">
      <c r="B148" s="28"/>
      <c r="C148" s="28"/>
      <c r="D148" s="28"/>
      <c r="E148" s="33"/>
      <c r="F148" s="28"/>
      <c r="J148" s="28"/>
      <c r="K148" s="28"/>
      <c r="L148" s="28"/>
      <c r="M148" s="28"/>
      <c r="N148" s="28"/>
      <c r="O148" s="28"/>
      <c r="P148" s="28"/>
      <c r="Q148" s="28"/>
      <c r="R148" s="28"/>
      <c r="S148" s="28"/>
      <c r="T148" s="28"/>
      <c r="U148" s="28"/>
      <c r="V148" s="28"/>
      <c r="W148" s="28"/>
      <c r="X148" s="28"/>
      <c r="Y148" s="28"/>
      <c r="Z148" s="28"/>
      <c r="AA148" s="28"/>
      <c r="AB148" s="28"/>
      <c r="AC148" s="28"/>
      <c r="AD148" s="28"/>
      <c r="AE148" s="28"/>
      <c r="AF148" s="28"/>
      <c r="AG148" s="28"/>
      <c r="AH148" s="28"/>
      <c r="AI148" s="28"/>
    </row>
    <row r="149" spans="2:35">
      <c r="B149" s="28"/>
      <c r="C149" s="28"/>
      <c r="D149" s="28"/>
      <c r="E149" s="33"/>
      <c r="F149" s="28"/>
      <c r="J149" s="28"/>
      <c r="K149" s="28"/>
      <c r="L149" s="28"/>
      <c r="M149" s="28"/>
      <c r="N149" s="28"/>
      <c r="O149" s="28"/>
      <c r="P149" s="28"/>
      <c r="Q149" s="28"/>
      <c r="R149" s="28"/>
      <c r="S149" s="28"/>
      <c r="T149" s="28"/>
      <c r="U149" s="28"/>
      <c r="V149" s="28"/>
      <c r="W149" s="28"/>
      <c r="X149" s="28"/>
      <c r="Y149" s="28"/>
      <c r="Z149" s="28"/>
      <c r="AA149" s="28"/>
      <c r="AB149" s="28"/>
      <c r="AC149" s="28"/>
      <c r="AD149" s="28"/>
      <c r="AE149" s="28"/>
      <c r="AF149" s="28"/>
      <c r="AG149" s="28"/>
      <c r="AH149" s="28"/>
      <c r="AI149" s="28"/>
    </row>
    <row r="150" spans="2:35">
      <c r="B150" s="28"/>
      <c r="C150" s="28"/>
      <c r="D150" s="28"/>
      <c r="E150" s="33"/>
      <c r="F150" s="28"/>
      <c r="J150" s="28"/>
      <c r="K150" s="28"/>
      <c r="L150" s="28"/>
      <c r="M150" s="28"/>
      <c r="N150" s="28"/>
      <c r="O150" s="28"/>
      <c r="P150" s="28"/>
      <c r="Q150" s="28"/>
      <c r="R150" s="28"/>
      <c r="S150" s="28"/>
      <c r="T150" s="28"/>
      <c r="U150" s="28"/>
      <c r="V150" s="28"/>
      <c r="W150" s="28"/>
      <c r="X150" s="28"/>
      <c r="Y150" s="28"/>
      <c r="Z150" s="28"/>
      <c r="AA150" s="28"/>
      <c r="AB150" s="28"/>
      <c r="AC150" s="28"/>
      <c r="AD150" s="28"/>
      <c r="AE150" s="28"/>
      <c r="AF150" s="28"/>
      <c r="AG150" s="28"/>
      <c r="AH150" s="28"/>
      <c r="AI150" s="28"/>
    </row>
    <row r="151" spans="2:35">
      <c r="B151" s="28"/>
      <c r="C151" s="28"/>
      <c r="D151" s="28"/>
      <c r="E151" s="33"/>
      <c r="F151" s="28"/>
      <c r="J151" s="28"/>
      <c r="K151" s="28"/>
      <c r="L151" s="28"/>
      <c r="M151" s="28"/>
      <c r="N151" s="28"/>
      <c r="O151" s="28"/>
      <c r="P151" s="28"/>
      <c r="Q151" s="28"/>
      <c r="R151" s="28"/>
      <c r="S151" s="28"/>
      <c r="T151" s="28"/>
      <c r="U151" s="28"/>
      <c r="V151" s="28"/>
      <c r="W151" s="28"/>
      <c r="X151" s="28"/>
      <c r="Y151" s="28"/>
      <c r="Z151" s="28"/>
      <c r="AA151" s="28"/>
      <c r="AB151" s="28"/>
      <c r="AC151" s="28"/>
      <c r="AD151" s="28"/>
      <c r="AE151" s="28"/>
      <c r="AF151" s="28"/>
      <c r="AG151" s="28"/>
      <c r="AH151" s="28"/>
      <c r="AI151" s="28"/>
    </row>
    <row r="152" spans="2:35">
      <c r="B152" s="28"/>
      <c r="C152" s="28"/>
      <c r="D152" s="28"/>
      <c r="E152" s="33"/>
      <c r="F152" s="28"/>
      <c r="J152" s="28"/>
      <c r="K152" s="28"/>
      <c r="L152" s="28"/>
      <c r="M152" s="28"/>
      <c r="N152" s="28"/>
      <c r="O152" s="28"/>
      <c r="P152" s="28"/>
      <c r="Q152" s="28"/>
      <c r="R152" s="28"/>
      <c r="S152" s="28"/>
      <c r="T152" s="28"/>
      <c r="U152" s="28"/>
      <c r="V152" s="28"/>
      <c r="W152" s="28"/>
      <c r="X152" s="28"/>
      <c r="Y152" s="28"/>
      <c r="Z152" s="28"/>
      <c r="AA152" s="28"/>
      <c r="AB152" s="28"/>
      <c r="AC152" s="28"/>
      <c r="AD152" s="28"/>
      <c r="AE152" s="28"/>
      <c r="AF152" s="28"/>
      <c r="AG152" s="28"/>
      <c r="AH152" s="28"/>
      <c r="AI152" s="28"/>
    </row>
    <row r="153" spans="2:35">
      <c r="B153" s="28"/>
      <c r="C153" s="28"/>
      <c r="D153" s="28"/>
      <c r="E153" s="33"/>
      <c r="F153" s="28"/>
      <c r="J153" s="28"/>
      <c r="K153" s="28"/>
      <c r="L153" s="28"/>
      <c r="M153" s="28"/>
      <c r="N153" s="28"/>
      <c r="O153" s="28"/>
      <c r="P153" s="28"/>
      <c r="Q153" s="28"/>
      <c r="R153" s="28"/>
      <c r="S153" s="28"/>
      <c r="T153" s="28"/>
      <c r="U153" s="28"/>
      <c r="V153" s="28"/>
      <c r="W153" s="28"/>
      <c r="X153" s="28"/>
      <c r="Y153" s="28"/>
      <c r="Z153" s="28"/>
      <c r="AA153" s="28"/>
      <c r="AB153" s="28"/>
      <c r="AC153" s="28"/>
      <c r="AD153" s="28"/>
      <c r="AE153" s="28"/>
      <c r="AF153" s="28"/>
      <c r="AG153" s="28"/>
      <c r="AH153" s="28"/>
      <c r="AI153" s="28"/>
    </row>
    <row r="154" spans="2:35">
      <c r="B154" s="28"/>
      <c r="C154" s="28"/>
      <c r="D154" s="28"/>
      <c r="E154" s="33"/>
      <c r="F154" s="28"/>
      <c r="J154" s="28"/>
      <c r="K154" s="28"/>
      <c r="L154" s="28"/>
      <c r="M154" s="28"/>
      <c r="N154" s="28"/>
      <c r="O154" s="28"/>
      <c r="P154" s="28"/>
      <c r="Q154" s="28"/>
      <c r="R154" s="28"/>
      <c r="S154" s="28"/>
      <c r="T154" s="28"/>
      <c r="U154" s="28"/>
      <c r="V154" s="28"/>
      <c r="W154" s="28"/>
      <c r="X154" s="28"/>
      <c r="Y154" s="28"/>
      <c r="Z154" s="28"/>
      <c r="AA154" s="28"/>
      <c r="AB154" s="28"/>
      <c r="AC154" s="28"/>
      <c r="AD154" s="28"/>
      <c r="AE154" s="28"/>
      <c r="AF154" s="28"/>
      <c r="AG154" s="28"/>
      <c r="AH154" s="28"/>
      <c r="AI154" s="28"/>
    </row>
    <row r="155" spans="2:35">
      <c r="B155" s="28"/>
      <c r="C155" s="28"/>
      <c r="D155" s="28"/>
      <c r="E155" s="33"/>
      <c r="F155" s="28"/>
      <c r="J155" s="28"/>
      <c r="K155" s="28"/>
      <c r="L155" s="28"/>
      <c r="M155" s="28"/>
      <c r="N155" s="28"/>
      <c r="O155" s="28"/>
      <c r="P155" s="28"/>
      <c r="Q155" s="28"/>
      <c r="R155" s="28"/>
      <c r="S155" s="28"/>
      <c r="T155" s="28"/>
      <c r="U155" s="28"/>
      <c r="V155" s="28"/>
      <c r="W155" s="28"/>
      <c r="X155" s="28"/>
      <c r="Y155" s="28"/>
      <c r="Z155" s="28"/>
      <c r="AA155" s="28"/>
      <c r="AB155" s="28"/>
      <c r="AC155" s="28"/>
      <c r="AD155" s="28"/>
      <c r="AE155" s="28"/>
      <c r="AF155" s="28"/>
      <c r="AG155" s="28"/>
      <c r="AH155" s="28"/>
      <c r="AI155" s="28"/>
    </row>
    <row r="156" spans="2:35">
      <c r="B156" s="28"/>
      <c r="C156" s="28"/>
      <c r="D156" s="28"/>
      <c r="E156" s="33"/>
      <c r="F156" s="28"/>
      <c r="J156" s="28"/>
      <c r="K156" s="28"/>
      <c r="L156" s="28"/>
      <c r="M156" s="28"/>
      <c r="N156" s="28"/>
      <c r="O156" s="28"/>
      <c r="P156" s="28"/>
      <c r="Q156" s="28"/>
      <c r="R156" s="28"/>
      <c r="S156" s="28"/>
      <c r="T156" s="28"/>
      <c r="U156" s="28"/>
      <c r="V156" s="28"/>
      <c r="W156" s="28"/>
      <c r="X156" s="28"/>
      <c r="Y156" s="28"/>
      <c r="Z156" s="28"/>
      <c r="AA156" s="28"/>
      <c r="AB156" s="28"/>
      <c r="AC156" s="28"/>
      <c r="AD156" s="28"/>
      <c r="AE156" s="28"/>
      <c r="AF156" s="28"/>
      <c r="AG156" s="28"/>
      <c r="AH156" s="28"/>
      <c r="AI156" s="28"/>
    </row>
    <row r="157" spans="2:35">
      <c r="B157" s="28"/>
      <c r="C157" s="28"/>
      <c r="D157" s="28"/>
      <c r="E157" s="33"/>
      <c r="F157" s="28"/>
      <c r="J157" s="28"/>
      <c r="K157" s="28"/>
      <c r="L157" s="28"/>
      <c r="M157" s="28"/>
      <c r="N157" s="28"/>
      <c r="O157" s="28"/>
      <c r="P157" s="28"/>
      <c r="Q157" s="28"/>
      <c r="R157" s="28"/>
      <c r="S157" s="28"/>
      <c r="T157" s="28"/>
      <c r="U157" s="28"/>
      <c r="V157" s="28"/>
      <c r="W157" s="28"/>
      <c r="X157" s="28"/>
      <c r="Y157" s="28"/>
      <c r="Z157" s="28"/>
      <c r="AA157" s="28"/>
      <c r="AB157" s="28"/>
      <c r="AC157" s="28"/>
      <c r="AD157" s="28"/>
      <c r="AE157" s="28"/>
      <c r="AF157" s="28"/>
      <c r="AG157" s="28"/>
      <c r="AH157" s="28"/>
      <c r="AI157" s="28"/>
    </row>
    <row r="158" spans="2:35">
      <c r="B158" s="28"/>
      <c r="C158" s="28"/>
      <c r="D158" s="28"/>
      <c r="E158" s="33"/>
      <c r="F158" s="28"/>
      <c r="J158" s="28"/>
      <c r="K158" s="28"/>
      <c r="L158" s="28"/>
      <c r="M158" s="28"/>
      <c r="N158" s="28"/>
      <c r="O158" s="28"/>
      <c r="P158" s="28"/>
      <c r="Q158" s="28"/>
      <c r="R158" s="28"/>
      <c r="S158" s="28"/>
      <c r="T158" s="28"/>
      <c r="U158" s="28"/>
      <c r="V158" s="28"/>
      <c r="W158" s="28"/>
      <c r="X158" s="28"/>
      <c r="Y158" s="28"/>
      <c r="Z158" s="28"/>
      <c r="AA158" s="28"/>
      <c r="AB158" s="28"/>
      <c r="AC158" s="28"/>
      <c r="AD158" s="28"/>
      <c r="AE158" s="28"/>
      <c r="AF158" s="28"/>
      <c r="AG158" s="28"/>
      <c r="AH158" s="28"/>
      <c r="AI158" s="28"/>
    </row>
    <row r="159" spans="2:35">
      <c r="B159" s="28"/>
      <c r="C159" s="28"/>
      <c r="D159" s="28"/>
      <c r="E159" s="33"/>
      <c r="F159" s="28"/>
      <c r="J159" s="28"/>
      <c r="K159" s="28"/>
      <c r="L159" s="28"/>
      <c r="M159" s="28"/>
      <c r="N159" s="28"/>
      <c r="O159" s="28"/>
      <c r="P159" s="28"/>
      <c r="Q159" s="28"/>
      <c r="R159" s="28"/>
      <c r="S159" s="28"/>
      <c r="T159" s="28"/>
      <c r="U159" s="28"/>
      <c r="V159" s="28"/>
      <c r="W159" s="28"/>
      <c r="X159" s="28"/>
      <c r="Y159" s="28"/>
      <c r="Z159" s="28"/>
      <c r="AA159" s="28"/>
      <c r="AB159" s="28"/>
      <c r="AC159" s="28"/>
      <c r="AD159" s="28"/>
      <c r="AE159" s="28"/>
      <c r="AF159" s="28"/>
      <c r="AG159" s="28"/>
      <c r="AH159" s="28"/>
      <c r="AI159" s="28"/>
    </row>
    <row r="160" spans="2:35">
      <c r="B160" s="28"/>
      <c r="C160" s="28"/>
      <c r="D160" s="28"/>
      <c r="E160" s="33"/>
      <c r="F160" s="28"/>
      <c r="J160" s="28"/>
      <c r="K160" s="28"/>
      <c r="L160" s="28"/>
      <c r="M160" s="28"/>
      <c r="N160" s="28"/>
      <c r="O160" s="28"/>
      <c r="P160" s="28"/>
      <c r="Q160" s="28"/>
      <c r="R160" s="28"/>
      <c r="S160" s="28"/>
      <c r="T160" s="28"/>
      <c r="U160" s="28"/>
      <c r="V160" s="28"/>
      <c r="W160" s="28"/>
      <c r="X160" s="28"/>
      <c r="Y160" s="28"/>
      <c r="Z160" s="28"/>
      <c r="AA160" s="28"/>
      <c r="AB160" s="28"/>
      <c r="AC160" s="28"/>
      <c r="AD160" s="28"/>
      <c r="AE160" s="28"/>
      <c r="AF160" s="28"/>
      <c r="AG160" s="28"/>
      <c r="AH160" s="28"/>
      <c r="AI160" s="28"/>
    </row>
    <row r="161" spans="2:35">
      <c r="B161" s="28"/>
      <c r="C161" s="28"/>
      <c r="D161" s="28"/>
      <c r="E161" s="33"/>
      <c r="F161" s="28"/>
      <c r="J161" s="28"/>
      <c r="K161" s="28"/>
      <c r="L161" s="28"/>
      <c r="M161" s="28"/>
      <c r="N161" s="28"/>
      <c r="O161" s="28"/>
      <c r="P161" s="28"/>
      <c r="Q161" s="28"/>
      <c r="R161" s="28"/>
      <c r="S161" s="28"/>
      <c r="T161" s="28"/>
      <c r="U161" s="28"/>
      <c r="V161" s="28"/>
      <c r="W161" s="28"/>
      <c r="X161" s="28"/>
      <c r="Y161" s="28"/>
      <c r="Z161" s="28"/>
      <c r="AA161" s="28"/>
      <c r="AB161" s="28"/>
      <c r="AC161" s="28"/>
      <c r="AD161" s="28"/>
      <c r="AE161" s="28"/>
      <c r="AF161" s="28"/>
      <c r="AG161" s="28"/>
      <c r="AH161" s="28"/>
      <c r="AI161" s="28"/>
    </row>
    <row r="162" spans="2:35">
      <c r="B162" s="28"/>
      <c r="C162" s="28"/>
      <c r="D162" s="28"/>
      <c r="E162" s="33"/>
      <c r="F162" s="28"/>
      <c r="J162" s="28"/>
      <c r="K162" s="28"/>
      <c r="L162" s="28"/>
      <c r="M162" s="28"/>
      <c r="N162" s="28"/>
      <c r="O162" s="28"/>
      <c r="P162" s="28"/>
      <c r="Q162" s="28"/>
      <c r="R162" s="28"/>
      <c r="S162" s="28"/>
      <c r="T162" s="28"/>
      <c r="U162" s="28"/>
      <c r="V162" s="28"/>
      <c r="W162" s="28"/>
      <c r="X162" s="28"/>
      <c r="Y162" s="28"/>
      <c r="Z162" s="28"/>
      <c r="AA162" s="28"/>
      <c r="AB162" s="28"/>
      <c r="AC162" s="28"/>
      <c r="AD162" s="28"/>
      <c r="AE162" s="28"/>
      <c r="AF162" s="28"/>
      <c r="AG162" s="28"/>
      <c r="AH162" s="28"/>
      <c r="AI162" s="28"/>
    </row>
    <row r="163" spans="2:35">
      <c r="B163" s="28"/>
      <c r="C163" s="28"/>
      <c r="D163" s="28"/>
      <c r="E163" s="33"/>
      <c r="F163" s="28"/>
      <c r="J163" s="28"/>
      <c r="K163" s="28"/>
      <c r="L163" s="28"/>
      <c r="M163" s="28"/>
      <c r="N163" s="28"/>
      <c r="O163" s="28"/>
      <c r="P163" s="28"/>
      <c r="Q163" s="28"/>
      <c r="R163" s="28"/>
      <c r="S163" s="28"/>
      <c r="T163" s="28"/>
      <c r="U163" s="28"/>
      <c r="V163" s="28"/>
      <c r="W163" s="28"/>
      <c r="X163" s="28"/>
      <c r="Y163" s="28"/>
      <c r="Z163" s="28"/>
      <c r="AA163" s="28"/>
      <c r="AB163" s="28"/>
      <c r="AC163" s="28"/>
      <c r="AD163" s="28"/>
      <c r="AE163" s="28"/>
      <c r="AF163" s="28"/>
      <c r="AG163" s="28"/>
      <c r="AH163" s="28"/>
      <c r="AI163" s="28"/>
    </row>
    <row r="164" spans="2:35">
      <c r="B164" s="28"/>
      <c r="C164" s="28"/>
      <c r="D164" s="28"/>
      <c r="E164" s="33"/>
      <c r="F164" s="28"/>
      <c r="J164" s="28"/>
      <c r="K164" s="28"/>
      <c r="L164" s="28"/>
      <c r="M164" s="28"/>
      <c r="N164" s="28"/>
      <c r="O164" s="28"/>
      <c r="P164" s="28"/>
      <c r="Q164" s="28"/>
      <c r="R164" s="28"/>
      <c r="S164" s="28"/>
      <c r="T164" s="28"/>
      <c r="U164" s="28"/>
      <c r="V164" s="28"/>
      <c r="W164" s="28"/>
      <c r="X164" s="28"/>
      <c r="Y164" s="28"/>
      <c r="Z164" s="28"/>
      <c r="AA164" s="28"/>
      <c r="AB164" s="28"/>
      <c r="AC164" s="28"/>
      <c r="AD164" s="28"/>
      <c r="AE164" s="28"/>
      <c r="AF164" s="28"/>
      <c r="AG164" s="28"/>
      <c r="AH164" s="28"/>
      <c r="AI164" s="28"/>
    </row>
    <row r="165" spans="2:35">
      <c r="B165" s="28"/>
      <c r="C165" s="28"/>
      <c r="D165" s="28"/>
      <c r="E165" s="33"/>
      <c r="F165" s="28"/>
      <c r="J165" s="28"/>
      <c r="K165" s="28"/>
      <c r="L165" s="28"/>
      <c r="M165" s="28"/>
      <c r="N165" s="28"/>
      <c r="O165" s="28"/>
      <c r="P165" s="28"/>
      <c r="Q165" s="28"/>
      <c r="R165" s="28"/>
      <c r="S165" s="28"/>
      <c r="T165" s="28"/>
      <c r="U165" s="28"/>
      <c r="V165" s="28"/>
      <c r="W165" s="28"/>
      <c r="X165" s="28"/>
      <c r="Y165" s="28"/>
      <c r="Z165" s="28"/>
      <c r="AA165" s="28"/>
      <c r="AB165" s="28"/>
      <c r="AC165" s="28"/>
      <c r="AD165" s="28"/>
      <c r="AE165" s="28"/>
      <c r="AF165" s="28"/>
      <c r="AG165" s="28"/>
      <c r="AH165" s="28"/>
      <c r="AI165" s="28"/>
    </row>
    <row r="166" spans="2:35">
      <c r="B166" s="28"/>
      <c r="C166" s="28"/>
      <c r="D166" s="28"/>
      <c r="E166" s="33"/>
      <c r="F166" s="28"/>
      <c r="J166" s="28"/>
      <c r="K166" s="28"/>
      <c r="L166" s="28"/>
      <c r="M166" s="28"/>
      <c r="N166" s="28"/>
      <c r="O166" s="28"/>
      <c r="P166" s="28"/>
      <c r="Q166" s="28"/>
      <c r="R166" s="28"/>
      <c r="S166" s="28"/>
      <c r="T166" s="28"/>
      <c r="U166" s="28"/>
      <c r="V166" s="28"/>
      <c r="W166" s="28"/>
      <c r="X166" s="28"/>
      <c r="Y166" s="28"/>
      <c r="Z166" s="28"/>
      <c r="AA166" s="28"/>
      <c r="AB166" s="28"/>
      <c r="AC166" s="28"/>
      <c r="AD166" s="28"/>
      <c r="AE166" s="28"/>
      <c r="AF166" s="28"/>
      <c r="AG166" s="28"/>
      <c r="AH166" s="28"/>
      <c r="AI166" s="28"/>
    </row>
    <row r="167" spans="2:35">
      <c r="B167" s="28"/>
      <c r="C167" s="28"/>
      <c r="D167" s="28"/>
      <c r="E167" s="33"/>
      <c r="F167" s="28"/>
      <c r="J167" s="28"/>
      <c r="K167" s="28"/>
      <c r="L167" s="28"/>
      <c r="M167" s="28"/>
      <c r="N167" s="28"/>
      <c r="O167" s="28"/>
      <c r="P167" s="28"/>
      <c r="Q167" s="28"/>
      <c r="R167" s="28"/>
      <c r="S167" s="28"/>
      <c r="T167" s="28"/>
      <c r="U167" s="28"/>
      <c r="V167" s="28"/>
      <c r="W167" s="28"/>
      <c r="X167" s="28"/>
      <c r="Y167" s="28"/>
      <c r="Z167" s="28"/>
      <c r="AA167" s="28"/>
      <c r="AB167" s="28"/>
      <c r="AC167" s="28"/>
      <c r="AD167" s="28"/>
      <c r="AE167" s="28"/>
      <c r="AF167" s="28"/>
      <c r="AG167" s="28"/>
      <c r="AH167" s="28"/>
      <c r="AI167" s="28"/>
    </row>
    <row r="168" spans="2:35">
      <c r="B168" s="28"/>
      <c r="C168" s="28"/>
      <c r="D168" s="28"/>
      <c r="E168" s="33"/>
      <c r="F168" s="28"/>
      <c r="J168" s="28"/>
      <c r="K168" s="28"/>
      <c r="L168" s="28"/>
      <c r="M168" s="28"/>
      <c r="N168" s="28"/>
      <c r="O168" s="28"/>
      <c r="P168" s="28"/>
      <c r="Q168" s="28"/>
      <c r="R168" s="28"/>
      <c r="S168" s="28"/>
      <c r="T168" s="28"/>
      <c r="U168" s="28"/>
      <c r="V168" s="28"/>
      <c r="W168" s="28"/>
      <c r="X168" s="28"/>
      <c r="Y168" s="28"/>
      <c r="Z168" s="28"/>
      <c r="AA168" s="28"/>
      <c r="AB168" s="28"/>
      <c r="AC168" s="28"/>
      <c r="AD168" s="28"/>
      <c r="AE168" s="28"/>
      <c r="AF168" s="28"/>
      <c r="AG168" s="28"/>
      <c r="AH168" s="28"/>
      <c r="AI168" s="28"/>
    </row>
    <row r="169" spans="2:35">
      <c r="B169" s="28"/>
      <c r="C169" s="28"/>
      <c r="D169" s="28"/>
      <c r="E169" s="33"/>
      <c r="F169" s="28"/>
      <c r="J169" s="28"/>
      <c r="K169" s="28"/>
      <c r="L169" s="28"/>
      <c r="M169" s="28"/>
      <c r="N169" s="28"/>
      <c r="O169" s="28"/>
      <c r="P169" s="28"/>
      <c r="Q169" s="28"/>
      <c r="R169" s="28"/>
      <c r="S169" s="28"/>
      <c r="T169" s="28"/>
      <c r="U169" s="28"/>
      <c r="V169" s="28"/>
      <c r="W169" s="28"/>
      <c r="X169" s="28"/>
      <c r="Y169" s="28"/>
      <c r="Z169" s="28"/>
      <c r="AA169" s="28"/>
      <c r="AB169" s="28"/>
      <c r="AC169" s="28"/>
      <c r="AD169" s="28"/>
      <c r="AE169" s="28"/>
      <c r="AF169" s="28"/>
      <c r="AG169" s="28"/>
      <c r="AH169" s="28"/>
      <c r="AI169" s="28"/>
    </row>
    <row r="170" spans="2:35">
      <c r="B170" s="28"/>
      <c r="C170" s="28"/>
      <c r="D170" s="28"/>
      <c r="E170" s="33"/>
      <c r="F170" s="28"/>
      <c r="J170" s="28"/>
      <c r="K170" s="28"/>
      <c r="L170" s="28"/>
      <c r="M170" s="28"/>
      <c r="N170" s="28"/>
      <c r="O170" s="28"/>
      <c r="P170" s="28"/>
      <c r="Q170" s="28"/>
      <c r="R170" s="28"/>
      <c r="S170" s="28"/>
      <c r="T170" s="28"/>
      <c r="U170" s="28"/>
      <c r="V170" s="28"/>
      <c r="W170" s="28"/>
      <c r="X170" s="28"/>
      <c r="Y170" s="28"/>
      <c r="Z170" s="28"/>
      <c r="AA170" s="28"/>
      <c r="AB170" s="28"/>
      <c r="AC170" s="28"/>
      <c r="AD170" s="28"/>
      <c r="AE170" s="28"/>
      <c r="AF170" s="28"/>
      <c r="AG170" s="28"/>
      <c r="AH170" s="28"/>
      <c r="AI170" s="28"/>
    </row>
    <row r="171" spans="2:35">
      <c r="B171" s="28"/>
      <c r="C171" s="28"/>
      <c r="D171" s="28"/>
      <c r="E171" s="33"/>
      <c r="F171" s="28"/>
      <c r="J171" s="28"/>
      <c r="K171" s="28"/>
      <c r="L171" s="28"/>
      <c r="M171" s="28"/>
      <c r="N171" s="28"/>
      <c r="O171" s="28"/>
      <c r="P171" s="28"/>
      <c r="Q171" s="28"/>
      <c r="R171" s="28"/>
      <c r="S171" s="28"/>
      <c r="T171" s="28"/>
      <c r="U171" s="28"/>
      <c r="V171" s="28"/>
      <c r="W171" s="28"/>
      <c r="X171" s="28"/>
      <c r="Y171" s="28"/>
      <c r="Z171" s="28"/>
      <c r="AA171" s="28"/>
      <c r="AB171" s="28"/>
      <c r="AC171" s="28"/>
      <c r="AD171" s="28"/>
      <c r="AE171" s="28"/>
      <c r="AF171" s="28"/>
      <c r="AG171" s="28"/>
      <c r="AH171" s="28"/>
      <c r="AI171" s="28"/>
    </row>
    <row r="172" spans="2:35">
      <c r="B172" s="28"/>
      <c r="C172" s="28"/>
      <c r="D172" s="28"/>
      <c r="E172" s="33"/>
      <c r="F172" s="28"/>
      <c r="J172" s="28"/>
      <c r="K172" s="28"/>
      <c r="L172" s="28"/>
      <c r="M172" s="28"/>
      <c r="N172" s="28"/>
      <c r="O172" s="28"/>
      <c r="P172" s="28"/>
      <c r="Q172" s="28"/>
      <c r="R172" s="28"/>
      <c r="S172" s="28"/>
      <c r="T172" s="28"/>
      <c r="U172" s="28"/>
      <c r="V172" s="28"/>
      <c r="W172" s="28"/>
      <c r="X172" s="28"/>
      <c r="Y172" s="28"/>
      <c r="Z172" s="28"/>
      <c r="AA172" s="28"/>
      <c r="AB172" s="28"/>
      <c r="AC172" s="28"/>
      <c r="AD172" s="28"/>
      <c r="AE172" s="28"/>
      <c r="AF172" s="28"/>
      <c r="AG172" s="28"/>
      <c r="AH172" s="28"/>
      <c r="AI172" s="28"/>
    </row>
    <row r="173" spans="2:35">
      <c r="B173" s="28"/>
      <c r="C173" s="28"/>
      <c r="D173" s="28"/>
      <c r="E173" s="33"/>
      <c r="F173" s="28"/>
      <c r="J173" s="28"/>
      <c r="K173" s="28"/>
      <c r="L173" s="28"/>
      <c r="M173" s="28"/>
      <c r="N173" s="28"/>
      <c r="O173" s="28"/>
      <c r="P173" s="28"/>
      <c r="Q173" s="28"/>
      <c r="R173" s="28"/>
      <c r="S173" s="28"/>
      <c r="T173" s="28"/>
      <c r="U173" s="28"/>
      <c r="V173" s="28"/>
      <c r="W173" s="28"/>
      <c r="X173" s="28"/>
      <c r="Y173" s="28"/>
      <c r="Z173" s="28"/>
      <c r="AA173" s="28"/>
      <c r="AB173" s="28"/>
      <c r="AC173" s="28"/>
      <c r="AD173" s="28"/>
      <c r="AE173" s="28"/>
      <c r="AF173" s="28"/>
      <c r="AG173" s="28"/>
      <c r="AH173" s="28"/>
      <c r="AI173" s="28"/>
    </row>
    <row r="174" spans="2:35">
      <c r="B174" s="28"/>
      <c r="C174" s="28"/>
      <c r="D174" s="28"/>
      <c r="E174" s="33"/>
      <c r="F174" s="28"/>
      <c r="J174" s="28"/>
      <c r="K174" s="28"/>
      <c r="L174" s="28"/>
      <c r="M174" s="28"/>
      <c r="N174" s="28"/>
      <c r="O174" s="28"/>
      <c r="P174" s="28"/>
      <c r="Q174" s="28"/>
      <c r="R174" s="28"/>
      <c r="S174" s="28"/>
      <c r="T174" s="28"/>
      <c r="U174" s="28"/>
      <c r="V174" s="28"/>
      <c r="W174" s="28"/>
      <c r="X174" s="28"/>
      <c r="Y174" s="28"/>
      <c r="Z174" s="28"/>
      <c r="AA174" s="28"/>
      <c r="AB174" s="28"/>
      <c r="AC174" s="28"/>
      <c r="AD174" s="28"/>
      <c r="AE174" s="28"/>
      <c r="AF174" s="28"/>
      <c r="AG174" s="28"/>
      <c r="AH174" s="28"/>
      <c r="AI174" s="28"/>
    </row>
    <row r="175" spans="2:35">
      <c r="B175" s="28"/>
      <c r="C175" s="28"/>
      <c r="D175" s="28"/>
      <c r="E175" s="33"/>
      <c r="F175" s="28"/>
      <c r="J175" s="28"/>
      <c r="K175" s="28"/>
      <c r="L175" s="28"/>
      <c r="M175" s="28"/>
      <c r="N175" s="28"/>
      <c r="O175" s="28"/>
      <c r="P175" s="28"/>
      <c r="Q175" s="28"/>
      <c r="R175" s="28"/>
      <c r="S175" s="28"/>
      <c r="T175" s="28"/>
      <c r="U175" s="28"/>
      <c r="V175" s="28"/>
      <c r="W175" s="28"/>
      <c r="X175" s="28"/>
      <c r="Y175" s="28"/>
      <c r="Z175" s="28"/>
      <c r="AA175" s="28"/>
      <c r="AB175" s="28"/>
      <c r="AC175" s="28"/>
      <c r="AD175" s="28"/>
      <c r="AE175" s="28"/>
      <c r="AF175" s="28"/>
      <c r="AG175" s="28"/>
      <c r="AH175" s="28"/>
      <c r="AI175" s="28"/>
    </row>
    <row r="176" spans="2:35">
      <c r="B176" s="28"/>
      <c r="C176" s="28"/>
      <c r="D176" s="28"/>
      <c r="E176" s="33"/>
      <c r="F176" s="28"/>
      <c r="J176" s="28"/>
      <c r="K176" s="28"/>
      <c r="L176" s="28"/>
      <c r="M176" s="28"/>
      <c r="N176" s="28"/>
      <c r="O176" s="28"/>
      <c r="P176" s="28"/>
      <c r="Q176" s="28"/>
      <c r="R176" s="28"/>
      <c r="S176" s="28"/>
      <c r="T176" s="28"/>
      <c r="U176" s="28"/>
      <c r="V176" s="28"/>
      <c r="W176" s="28"/>
      <c r="X176" s="28"/>
      <c r="Y176" s="28"/>
      <c r="Z176" s="28"/>
      <c r="AA176" s="28"/>
      <c r="AB176" s="28"/>
      <c r="AC176" s="28"/>
      <c r="AD176" s="28"/>
      <c r="AE176" s="28"/>
      <c r="AF176" s="28"/>
      <c r="AG176" s="28"/>
      <c r="AH176" s="28"/>
      <c r="AI176" s="28"/>
    </row>
    <row r="177" spans="2:35">
      <c r="B177" s="28"/>
      <c r="C177" s="28"/>
      <c r="D177" s="28"/>
      <c r="E177" s="33"/>
      <c r="F177" s="28"/>
      <c r="J177" s="28"/>
      <c r="K177" s="28"/>
      <c r="L177" s="28"/>
      <c r="M177" s="28"/>
      <c r="N177" s="28"/>
      <c r="O177" s="28"/>
      <c r="P177" s="28"/>
      <c r="Q177" s="28"/>
      <c r="R177" s="28"/>
      <c r="S177" s="28"/>
      <c r="T177" s="28"/>
      <c r="U177" s="28"/>
      <c r="V177" s="28"/>
      <c r="W177" s="28"/>
      <c r="X177" s="28"/>
      <c r="Y177" s="28"/>
      <c r="Z177" s="28"/>
      <c r="AA177" s="28"/>
      <c r="AB177" s="28"/>
      <c r="AC177" s="28"/>
      <c r="AD177" s="28"/>
      <c r="AE177" s="28"/>
      <c r="AF177" s="28"/>
      <c r="AG177" s="28"/>
      <c r="AH177" s="28"/>
      <c r="AI177" s="28"/>
    </row>
    <row r="178" spans="2:35">
      <c r="B178" s="28"/>
      <c r="C178" s="28"/>
      <c r="D178" s="28"/>
      <c r="E178" s="33"/>
      <c r="F178" s="28"/>
      <c r="J178" s="28"/>
      <c r="K178" s="28"/>
      <c r="L178" s="28"/>
      <c r="M178" s="28"/>
      <c r="N178" s="28"/>
      <c r="O178" s="28"/>
      <c r="P178" s="28"/>
      <c r="Q178" s="28"/>
      <c r="R178" s="28"/>
      <c r="S178" s="28"/>
      <c r="T178" s="28"/>
      <c r="U178" s="28"/>
      <c r="V178" s="28"/>
      <c r="W178" s="28"/>
      <c r="X178" s="28"/>
      <c r="Y178" s="28"/>
      <c r="Z178" s="28"/>
      <c r="AA178" s="28"/>
      <c r="AB178" s="28"/>
      <c r="AC178" s="28"/>
      <c r="AD178" s="28"/>
      <c r="AE178" s="28"/>
      <c r="AF178" s="28"/>
      <c r="AG178" s="28"/>
      <c r="AH178" s="28"/>
      <c r="AI178" s="28"/>
    </row>
    <row r="179" spans="2:35">
      <c r="B179" s="28"/>
      <c r="C179" s="28"/>
      <c r="D179" s="28"/>
      <c r="E179" s="33"/>
      <c r="F179" s="28"/>
      <c r="J179" s="28"/>
      <c r="K179" s="28"/>
      <c r="L179" s="28"/>
      <c r="M179" s="28"/>
      <c r="N179" s="28"/>
      <c r="O179" s="28"/>
      <c r="P179" s="28"/>
      <c r="Q179" s="28"/>
      <c r="R179" s="28"/>
      <c r="S179" s="28"/>
      <c r="T179" s="28"/>
      <c r="U179" s="28"/>
      <c r="V179" s="28"/>
      <c r="W179" s="28"/>
      <c r="X179" s="28"/>
      <c r="Y179" s="28"/>
      <c r="Z179" s="28"/>
      <c r="AA179" s="28"/>
      <c r="AB179" s="28"/>
      <c r="AC179" s="28"/>
      <c r="AD179" s="28"/>
      <c r="AE179" s="28"/>
      <c r="AF179" s="28"/>
      <c r="AG179" s="28"/>
      <c r="AH179" s="28"/>
      <c r="AI179" s="28"/>
    </row>
    <row r="180" spans="2:35">
      <c r="B180" s="28"/>
      <c r="C180" s="28"/>
      <c r="D180" s="28"/>
      <c r="E180" s="33"/>
      <c r="F180" s="28"/>
      <c r="J180" s="28"/>
      <c r="K180" s="28"/>
      <c r="L180" s="28"/>
      <c r="M180" s="28"/>
      <c r="N180" s="28"/>
      <c r="O180" s="28"/>
      <c r="P180" s="28"/>
      <c r="Q180" s="28"/>
      <c r="R180" s="28"/>
      <c r="S180" s="28"/>
      <c r="T180" s="28"/>
      <c r="U180" s="28"/>
      <c r="V180" s="28"/>
      <c r="W180" s="28"/>
      <c r="X180" s="28"/>
      <c r="Y180" s="28"/>
      <c r="Z180" s="28"/>
      <c r="AA180" s="28"/>
      <c r="AB180" s="28"/>
      <c r="AC180" s="28"/>
      <c r="AD180" s="28"/>
      <c r="AE180" s="28"/>
      <c r="AF180" s="28"/>
      <c r="AG180" s="28"/>
      <c r="AH180" s="28"/>
      <c r="AI180" s="28"/>
    </row>
    <row r="181" spans="2:35">
      <c r="B181" s="28"/>
      <c r="C181" s="28"/>
      <c r="D181" s="28"/>
      <c r="E181" s="33"/>
      <c r="F181" s="28"/>
      <c r="J181" s="28"/>
      <c r="K181" s="28"/>
      <c r="L181" s="28"/>
      <c r="M181" s="28"/>
      <c r="N181" s="28"/>
      <c r="O181" s="28"/>
      <c r="P181" s="28"/>
      <c r="Q181" s="28"/>
      <c r="R181" s="28"/>
      <c r="S181" s="28"/>
      <c r="T181" s="28"/>
      <c r="U181" s="28"/>
      <c r="V181" s="28"/>
      <c r="W181" s="28"/>
      <c r="X181" s="28"/>
      <c r="Y181" s="28"/>
      <c r="Z181" s="28"/>
      <c r="AA181" s="28"/>
      <c r="AB181" s="28"/>
      <c r="AC181" s="28"/>
      <c r="AD181" s="28"/>
      <c r="AE181" s="28"/>
      <c r="AF181" s="28"/>
      <c r="AG181" s="28"/>
      <c r="AH181" s="28"/>
      <c r="AI181" s="28"/>
    </row>
    <row r="182" spans="2:35">
      <c r="B182" s="28"/>
      <c r="C182" s="28"/>
      <c r="D182" s="28"/>
      <c r="E182" s="33"/>
      <c r="F182" s="28"/>
      <c r="J182" s="28"/>
      <c r="K182" s="28"/>
      <c r="L182" s="28"/>
      <c r="M182" s="28"/>
      <c r="N182" s="28"/>
      <c r="O182" s="28"/>
      <c r="P182" s="28"/>
      <c r="Q182" s="28"/>
      <c r="R182" s="28"/>
      <c r="S182" s="28"/>
      <c r="T182" s="28"/>
      <c r="U182" s="28"/>
      <c r="V182" s="28"/>
      <c r="W182" s="28"/>
      <c r="X182" s="28"/>
      <c r="Y182" s="28"/>
      <c r="Z182" s="28"/>
      <c r="AA182" s="28"/>
      <c r="AB182" s="28"/>
      <c r="AC182" s="28"/>
      <c r="AD182" s="28"/>
      <c r="AE182" s="28"/>
      <c r="AF182" s="28"/>
      <c r="AG182" s="28"/>
      <c r="AH182" s="28"/>
      <c r="AI182" s="28"/>
    </row>
    <row r="183" spans="2:35">
      <c r="B183" s="28"/>
      <c r="C183" s="28"/>
      <c r="D183" s="28"/>
      <c r="E183" s="33"/>
      <c r="F183" s="28"/>
      <c r="J183" s="28"/>
      <c r="K183" s="28"/>
      <c r="L183" s="28"/>
      <c r="M183" s="28"/>
      <c r="N183" s="28"/>
      <c r="O183" s="28"/>
      <c r="P183" s="28"/>
      <c r="Q183" s="28"/>
      <c r="R183" s="28"/>
      <c r="S183" s="28"/>
      <c r="T183" s="28"/>
      <c r="U183" s="28"/>
      <c r="V183" s="28"/>
      <c r="W183" s="28"/>
      <c r="X183" s="28"/>
      <c r="Y183" s="28"/>
      <c r="Z183" s="28"/>
      <c r="AA183" s="28"/>
      <c r="AB183" s="28"/>
      <c r="AC183" s="28"/>
      <c r="AD183" s="28"/>
      <c r="AE183" s="28"/>
      <c r="AF183" s="28"/>
      <c r="AG183" s="28"/>
      <c r="AH183" s="28"/>
      <c r="AI183" s="28"/>
    </row>
    <row r="184" spans="2:35">
      <c r="B184" s="28"/>
      <c r="C184" s="28"/>
      <c r="D184" s="28"/>
      <c r="E184" s="33"/>
      <c r="F184" s="28"/>
      <c r="J184" s="28"/>
      <c r="K184" s="28"/>
      <c r="L184" s="28"/>
      <c r="M184" s="28"/>
      <c r="N184" s="28"/>
      <c r="O184" s="28"/>
      <c r="P184" s="28"/>
      <c r="Q184" s="28"/>
      <c r="R184" s="28"/>
      <c r="S184" s="28"/>
      <c r="T184" s="28"/>
      <c r="U184" s="28"/>
      <c r="V184" s="28"/>
      <c r="W184" s="28"/>
      <c r="X184" s="28"/>
      <c r="Y184" s="28"/>
      <c r="Z184" s="28"/>
      <c r="AA184" s="28"/>
      <c r="AB184" s="28"/>
      <c r="AC184" s="28"/>
      <c r="AD184" s="28"/>
      <c r="AE184" s="28"/>
      <c r="AF184" s="28"/>
      <c r="AG184" s="28"/>
      <c r="AH184" s="28"/>
      <c r="AI184" s="28"/>
    </row>
    <row r="185" spans="2:35">
      <c r="B185" s="28"/>
      <c r="C185" s="28"/>
      <c r="D185" s="28"/>
      <c r="E185" s="33"/>
      <c r="F185" s="28"/>
      <c r="J185" s="28"/>
      <c r="K185" s="28"/>
      <c r="L185" s="28"/>
      <c r="M185" s="28"/>
      <c r="N185" s="28"/>
      <c r="O185" s="28"/>
      <c r="P185" s="28"/>
      <c r="Q185" s="28"/>
      <c r="R185" s="28"/>
      <c r="S185" s="28"/>
      <c r="T185" s="28"/>
      <c r="U185" s="28"/>
      <c r="V185" s="28"/>
      <c r="W185" s="28"/>
      <c r="X185" s="28"/>
      <c r="Y185" s="28"/>
      <c r="Z185" s="28"/>
      <c r="AA185" s="28"/>
      <c r="AB185" s="28"/>
      <c r="AC185" s="28"/>
      <c r="AD185" s="28"/>
      <c r="AE185" s="28"/>
      <c r="AF185" s="28"/>
      <c r="AG185" s="28"/>
      <c r="AH185" s="28"/>
      <c r="AI185" s="28"/>
    </row>
    <row r="186" spans="2:35">
      <c r="B186" s="28"/>
      <c r="C186" s="28"/>
      <c r="D186" s="28"/>
      <c r="E186" s="33"/>
      <c r="F186" s="28"/>
      <c r="J186" s="28"/>
      <c r="K186" s="28"/>
      <c r="L186" s="28"/>
      <c r="M186" s="28"/>
      <c r="N186" s="28"/>
      <c r="O186" s="28"/>
      <c r="P186" s="28"/>
      <c r="Q186" s="28"/>
      <c r="R186" s="28"/>
      <c r="S186" s="28"/>
      <c r="T186" s="28"/>
      <c r="U186" s="28"/>
      <c r="V186" s="28"/>
      <c r="W186" s="28"/>
      <c r="X186" s="28"/>
      <c r="Y186" s="28"/>
      <c r="Z186" s="28"/>
      <c r="AA186" s="28"/>
      <c r="AB186" s="28"/>
      <c r="AC186" s="28"/>
      <c r="AD186" s="28"/>
      <c r="AE186" s="28"/>
      <c r="AF186" s="28"/>
      <c r="AG186" s="28"/>
      <c r="AH186" s="28"/>
      <c r="AI186" s="28"/>
    </row>
    <row r="187" spans="2:35">
      <c r="B187" s="28"/>
      <c r="C187" s="28"/>
      <c r="D187" s="28"/>
      <c r="E187" s="33"/>
      <c r="F187" s="28"/>
      <c r="J187" s="28"/>
      <c r="K187" s="28"/>
      <c r="L187" s="28"/>
      <c r="M187" s="28"/>
      <c r="N187" s="28"/>
      <c r="O187" s="28"/>
      <c r="P187" s="28"/>
      <c r="Q187" s="28"/>
      <c r="R187" s="28"/>
      <c r="S187" s="28"/>
      <c r="T187" s="28"/>
      <c r="U187" s="28"/>
      <c r="V187" s="28"/>
      <c r="W187" s="28"/>
      <c r="X187" s="28"/>
      <c r="Y187" s="28"/>
      <c r="Z187" s="28"/>
      <c r="AA187" s="28"/>
      <c r="AB187" s="28"/>
      <c r="AC187" s="28"/>
      <c r="AD187" s="28"/>
      <c r="AE187" s="28"/>
      <c r="AF187" s="28"/>
      <c r="AG187" s="28"/>
      <c r="AH187" s="28"/>
      <c r="AI187" s="28"/>
    </row>
    <row r="188" spans="2:35">
      <c r="B188" s="28"/>
      <c r="C188" s="28"/>
      <c r="D188" s="28"/>
      <c r="E188" s="33"/>
      <c r="F188" s="28"/>
      <c r="J188" s="28"/>
      <c r="K188" s="28"/>
      <c r="L188" s="28"/>
      <c r="M188" s="28"/>
      <c r="N188" s="28"/>
      <c r="O188" s="28"/>
      <c r="P188" s="28"/>
      <c r="Q188" s="28"/>
      <c r="R188" s="28"/>
      <c r="S188" s="28"/>
      <c r="T188" s="28"/>
      <c r="U188" s="28"/>
      <c r="V188" s="28"/>
      <c r="W188" s="28"/>
      <c r="X188" s="28"/>
      <c r="Y188" s="28"/>
      <c r="Z188" s="28"/>
      <c r="AA188" s="28"/>
      <c r="AB188" s="28"/>
      <c r="AC188" s="28"/>
      <c r="AD188" s="28"/>
      <c r="AE188" s="28"/>
      <c r="AF188" s="28"/>
      <c r="AG188" s="28"/>
      <c r="AH188" s="28"/>
      <c r="AI188" s="28"/>
    </row>
    <row r="189" spans="2:35">
      <c r="B189" s="28"/>
      <c r="C189" s="28"/>
      <c r="D189" s="28"/>
      <c r="E189" s="33"/>
      <c r="F189" s="28"/>
      <c r="J189" s="28"/>
      <c r="K189" s="28"/>
      <c r="L189" s="28"/>
      <c r="M189" s="28"/>
      <c r="N189" s="28"/>
      <c r="O189" s="28"/>
      <c r="P189" s="28"/>
      <c r="Q189" s="28"/>
      <c r="R189" s="28"/>
      <c r="S189" s="28"/>
      <c r="T189" s="28"/>
      <c r="U189" s="28"/>
      <c r="V189" s="28"/>
      <c r="W189" s="28"/>
      <c r="X189" s="28"/>
      <c r="Y189" s="28"/>
      <c r="Z189" s="28"/>
      <c r="AA189" s="28"/>
      <c r="AB189" s="28"/>
      <c r="AC189" s="28"/>
      <c r="AD189" s="28"/>
      <c r="AE189" s="28"/>
      <c r="AF189" s="28"/>
      <c r="AG189" s="28"/>
      <c r="AH189" s="28"/>
      <c r="AI189" s="28"/>
    </row>
    <row r="190" spans="2:35">
      <c r="B190" s="28"/>
      <c r="C190" s="28"/>
      <c r="D190" s="28"/>
      <c r="E190" s="33"/>
      <c r="F190" s="28"/>
      <c r="J190" s="28"/>
      <c r="K190" s="28"/>
      <c r="L190" s="28"/>
      <c r="M190" s="28"/>
      <c r="N190" s="28"/>
      <c r="O190" s="28"/>
      <c r="P190" s="28"/>
      <c r="Q190" s="28"/>
      <c r="R190" s="28"/>
      <c r="S190" s="28"/>
      <c r="T190" s="28"/>
      <c r="U190" s="28"/>
      <c r="V190" s="28"/>
      <c r="W190" s="28"/>
      <c r="X190" s="28"/>
      <c r="Y190" s="28"/>
      <c r="Z190" s="28"/>
      <c r="AA190" s="28"/>
      <c r="AB190" s="28"/>
      <c r="AC190" s="28"/>
      <c r="AD190" s="28"/>
      <c r="AE190" s="28"/>
      <c r="AF190" s="28"/>
      <c r="AG190" s="28"/>
      <c r="AH190" s="28"/>
      <c r="AI190" s="28"/>
    </row>
    <row r="191" spans="2:35">
      <c r="B191" s="28"/>
      <c r="C191" s="28"/>
      <c r="D191" s="28"/>
      <c r="E191" s="33"/>
      <c r="F191" s="28"/>
      <c r="J191" s="28"/>
      <c r="K191" s="28"/>
      <c r="L191" s="28"/>
      <c r="M191" s="28"/>
      <c r="N191" s="28"/>
      <c r="O191" s="28"/>
      <c r="P191" s="28"/>
      <c r="Q191" s="28"/>
      <c r="R191" s="28"/>
      <c r="S191" s="28"/>
      <c r="T191" s="28"/>
      <c r="U191" s="28"/>
      <c r="V191" s="28"/>
      <c r="W191" s="28"/>
      <c r="X191" s="28"/>
      <c r="Y191" s="28"/>
      <c r="Z191" s="28"/>
      <c r="AA191" s="28"/>
      <c r="AB191" s="28"/>
      <c r="AC191" s="28"/>
      <c r="AD191" s="28"/>
      <c r="AE191" s="28"/>
      <c r="AF191" s="28"/>
      <c r="AG191" s="28"/>
      <c r="AH191" s="28"/>
      <c r="AI191" s="28"/>
    </row>
    <row r="192" spans="2:35">
      <c r="B192" s="28"/>
      <c r="C192" s="28"/>
      <c r="D192" s="28"/>
      <c r="E192" s="33"/>
      <c r="F192" s="28"/>
      <c r="J192" s="28"/>
      <c r="K192" s="28"/>
      <c r="L192" s="28"/>
      <c r="M192" s="28"/>
      <c r="N192" s="28"/>
      <c r="O192" s="28"/>
      <c r="P192" s="28"/>
      <c r="Q192" s="28"/>
      <c r="R192" s="28"/>
      <c r="S192" s="28"/>
      <c r="T192" s="28"/>
      <c r="U192" s="28"/>
      <c r="V192" s="28"/>
      <c r="W192" s="28"/>
      <c r="X192" s="28"/>
      <c r="Y192" s="28"/>
      <c r="Z192" s="28"/>
      <c r="AA192" s="28"/>
      <c r="AB192" s="28"/>
      <c r="AC192" s="28"/>
      <c r="AD192" s="28"/>
      <c r="AE192" s="28"/>
      <c r="AF192" s="28"/>
      <c r="AG192" s="28"/>
      <c r="AH192" s="28"/>
      <c r="AI192" s="28"/>
    </row>
    <row r="193" spans="2:35">
      <c r="B193" s="28"/>
      <c r="C193" s="28"/>
      <c r="D193" s="28"/>
      <c r="E193" s="33"/>
      <c r="F193" s="28"/>
      <c r="J193" s="28"/>
      <c r="K193" s="28"/>
      <c r="L193" s="28"/>
      <c r="M193" s="28"/>
      <c r="N193" s="28"/>
      <c r="O193" s="28"/>
      <c r="P193" s="28"/>
      <c r="Q193" s="28"/>
      <c r="R193" s="28"/>
      <c r="S193" s="28"/>
      <c r="T193" s="28"/>
      <c r="U193" s="28"/>
      <c r="V193" s="28"/>
      <c r="W193" s="28"/>
      <c r="X193" s="28"/>
      <c r="Y193" s="28"/>
      <c r="Z193" s="28"/>
      <c r="AA193" s="28"/>
      <c r="AB193" s="28"/>
      <c r="AC193" s="28"/>
      <c r="AD193" s="28"/>
      <c r="AE193" s="28"/>
      <c r="AF193" s="28"/>
      <c r="AG193" s="28"/>
      <c r="AH193" s="28"/>
      <c r="AI193" s="28"/>
    </row>
    <row r="194" spans="2:35">
      <c r="B194" s="28"/>
      <c r="C194" s="28"/>
      <c r="D194" s="28"/>
      <c r="E194" s="33"/>
      <c r="F194" s="28"/>
      <c r="J194" s="28"/>
      <c r="K194" s="28"/>
      <c r="L194" s="28"/>
      <c r="M194" s="28"/>
      <c r="N194" s="28"/>
      <c r="O194" s="28"/>
      <c r="P194" s="28"/>
      <c r="Q194" s="28"/>
      <c r="R194" s="28"/>
      <c r="S194" s="28"/>
      <c r="T194" s="28"/>
      <c r="U194" s="28"/>
      <c r="V194" s="28"/>
      <c r="W194" s="28"/>
      <c r="X194" s="28"/>
      <c r="Y194" s="28"/>
      <c r="Z194" s="28"/>
      <c r="AA194" s="28"/>
      <c r="AB194" s="28"/>
      <c r="AC194" s="28"/>
      <c r="AD194" s="28"/>
      <c r="AE194" s="28"/>
      <c r="AF194" s="28"/>
      <c r="AG194" s="28"/>
      <c r="AH194" s="28"/>
      <c r="AI194" s="28"/>
    </row>
    <row r="195" spans="2:35">
      <c r="B195" s="28"/>
      <c r="C195" s="28"/>
      <c r="D195" s="28"/>
      <c r="E195" s="33"/>
      <c r="F195" s="28"/>
      <c r="J195" s="28"/>
      <c r="K195" s="28"/>
      <c r="L195" s="28"/>
      <c r="M195" s="28"/>
      <c r="N195" s="28"/>
      <c r="O195" s="28"/>
      <c r="P195" s="28"/>
      <c r="Q195" s="28"/>
      <c r="R195" s="28"/>
      <c r="S195" s="28"/>
      <c r="T195" s="28"/>
      <c r="U195" s="28"/>
      <c r="V195" s="28"/>
      <c r="W195" s="28"/>
      <c r="X195" s="28"/>
      <c r="Y195" s="28"/>
      <c r="Z195" s="28"/>
      <c r="AA195" s="28"/>
      <c r="AB195" s="28"/>
      <c r="AC195" s="28"/>
      <c r="AD195" s="28"/>
      <c r="AE195" s="28"/>
      <c r="AF195" s="28"/>
      <c r="AG195" s="28"/>
      <c r="AH195" s="28"/>
      <c r="AI195" s="28"/>
    </row>
    <row r="196" spans="2:35">
      <c r="B196" s="28"/>
      <c r="C196" s="28"/>
      <c r="D196" s="28"/>
      <c r="E196" s="33"/>
      <c r="F196" s="28"/>
      <c r="J196" s="28"/>
      <c r="K196" s="28"/>
      <c r="L196" s="28"/>
      <c r="M196" s="28"/>
      <c r="N196" s="28"/>
      <c r="O196" s="28"/>
      <c r="P196" s="28"/>
      <c r="Q196" s="28"/>
      <c r="R196" s="28"/>
      <c r="S196" s="28"/>
      <c r="T196" s="28"/>
      <c r="U196" s="28"/>
      <c r="V196" s="28"/>
      <c r="W196" s="28"/>
      <c r="X196" s="28"/>
      <c r="Y196" s="28"/>
      <c r="Z196" s="28"/>
      <c r="AA196" s="28"/>
      <c r="AB196" s="28"/>
      <c r="AC196" s="28"/>
      <c r="AD196" s="28"/>
      <c r="AE196" s="28"/>
      <c r="AF196" s="28"/>
      <c r="AG196" s="28"/>
      <c r="AH196" s="28"/>
      <c r="AI196" s="28"/>
    </row>
    <row r="197" spans="2:35">
      <c r="B197" s="28"/>
      <c r="C197" s="28"/>
      <c r="D197" s="28"/>
      <c r="E197" s="33"/>
      <c r="F197" s="28"/>
      <c r="J197" s="28"/>
      <c r="K197" s="28"/>
      <c r="L197" s="28"/>
      <c r="M197" s="28"/>
      <c r="N197" s="28"/>
      <c r="O197" s="28"/>
      <c r="P197" s="28"/>
      <c r="Q197" s="28"/>
      <c r="R197" s="28"/>
      <c r="S197" s="28"/>
      <c r="T197" s="28"/>
      <c r="U197" s="28"/>
      <c r="V197" s="28"/>
      <c r="W197" s="28"/>
      <c r="X197" s="28"/>
      <c r="Y197" s="28"/>
      <c r="Z197" s="28"/>
      <c r="AA197" s="28"/>
      <c r="AB197" s="28"/>
      <c r="AC197" s="28"/>
      <c r="AD197" s="28"/>
      <c r="AE197" s="28"/>
      <c r="AF197" s="28"/>
      <c r="AG197" s="28"/>
      <c r="AH197" s="28"/>
      <c r="AI197" s="28"/>
    </row>
    <row r="198" spans="2:35">
      <c r="B198" s="28"/>
      <c r="C198" s="28"/>
      <c r="D198" s="28"/>
      <c r="E198" s="33"/>
      <c r="F198" s="28"/>
      <c r="J198" s="28"/>
      <c r="K198" s="28"/>
      <c r="L198" s="28"/>
      <c r="M198" s="28"/>
      <c r="N198" s="28"/>
      <c r="O198" s="28"/>
      <c r="P198" s="28"/>
      <c r="Q198" s="28"/>
      <c r="R198" s="28"/>
      <c r="S198" s="28"/>
      <c r="T198" s="28"/>
      <c r="U198" s="28"/>
      <c r="V198" s="28"/>
      <c r="W198" s="28"/>
      <c r="X198" s="28"/>
      <c r="Y198" s="28"/>
      <c r="Z198" s="28"/>
      <c r="AA198" s="28"/>
      <c r="AB198" s="28"/>
      <c r="AC198" s="28"/>
      <c r="AD198" s="28"/>
      <c r="AE198" s="28"/>
      <c r="AF198" s="28"/>
      <c r="AG198" s="28"/>
      <c r="AH198" s="28"/>
      <c r="AI198" s="28"/>
    </row>
    <row r="199" spans="2:35">
      <c r="B199" s="28"/>
      <c r="C199" s="28"/>
      <c r="D199" s="28"/>
      <c r="E199" s="33"/>
      <c r="F199" s="28"/>
      <c r="J199" s="28"/>
      <c r="K199" s="28"/>
      <c r="L199" s="28"/>
      <c r="M199" s="28"/>
      <c r="N199" s="28"/>
      <c r="O199" s="28"/>
      <c r="P199" s="28"/>
      <c r="Q199" s="28"/>
      <c r="R199" s="28"/>
      <c r="S199" s="28"/>
      <c r="T199" s="28"/>
      <c r="U199" s="28"/>
      <c r="V199" s="28"/>
      <c r="W199" s="28"/>
      <c r="X199" s="28"/>
      <c r="Y199" s="28"/>
      <c r="Z199" s="28"/>
      <c r="AA199" s="28"/>
      <c r="AB199" s="28"/>
      <c r="AC199" s="28"/>
      <c r="AD199" s="28"/>
      <c r="AE199" s="28"/>
      <c r="AF199" s="28"/>
      <c r="AG199" s="28"/>
      <c r="AH199" s="28"/>
      <c r="AI199" s="28"/>
    </row>
    <row r="200" spans="2:35">
      <c r="B200" s="28"/>
      <c r="C200" s="28"/>
      <c r="D200" s="28"/>
      <c r="E200" s="33"/>
      <c r="F200" s="28"/>
      <c r="J200" s="28"/>
      <c r="K200" s="28"/>
      <c r="L200" s="28"/>
      <c r="M200" s="28"/>
      <c r="N200" s="28"/>
      <c r="O200" s="28"/>
      <c r="P200" s="28"/>
      <c r="Q200" s="28"/>
      <c r="R200" s="28"/>
      <c r="S200" s="28"/>
      <c r="T200" s="28"/>
      <c r="U200" s="28"/>
      <c r="V200" s="28"/>
      <c r="W200" s="28"/>
      <c r="X200" s="28"/>
      <c r="Y200" s="28"/>
      <c r="Z200" s="28"/>
      <c r="AA200" s="28"/>
      <c r="AB200" s="28"/>
      <c r="AC200" s="28"/>
      <c r="AD200" s="28"/>
      <c r="AE200" s="28"/>
      <c r="AF200" s="28"/>
      <c r="AG200" s="28"/>
      <c r="AH200" s="28"/>
      <c r="AI200" s="28"/>
    </row>
    <row r="201" spans="2:35">
      <c r="B201" s="28"/>
      <c r="C201" s="28"/>
      <c r="D201" s="28"/>
      <c r="E201" s="33"/>
      <c r="F201" s="28"/>
      <c r="J201" s="28"/>
      <c r="K201" s="28"/>
      <c r="L201" s="28"/>
      <c r="M201" s="28"/>
      <c r="N201" s="28"/>
      <c r="O201" s="28"/>
      <c r="P201" s="28"/>
      <c r="Q201" s="28"/>
      <c r="R201" s="28"/>
      <c r="S201" s="28"/>
      <c r="T201" s="28"/>
      <c r="U201" s="28"/>
      <c r="V201" s="28"/>
      <c r="W201" s="28"/>
      <c r="X201" s="28"/>
      <c r="Y201" s="28"/>
      <c r="Z201" s="28"/>
      <c r="AA201" s="28"/>
      <c r="AB201" s="28"/>
      <c r="AC201" s="28"/>
      <c r="AD201" s="28"/>
      <c r="AE201" s="28"/>
      <c r="AF201" s="28"/>
      <c r="AG201" s="28"/>
      <c r="AH201" s="28"/>
      <c r="AI201" s="28"/>
    </row>
    <row r="202" spans="2:35">
      <c r="B202" s="28"/>
      <c r="C202" s="28"/>
      <c r="D202" s="28"/>
      <c r="E202" s="33"/>
      <c r="F202" s="28"/>
      <c r="J202" s="28"/>
      <c r="K202" s="28"/>
      <c r="L202" s="28"/>
      <c r="M202" s="28"/>
      <c r="N202" s="28"/>
      <c r="O202" s="28"/>
      <c r="P202" s="28"/>
      <c r="Q202" s="28"/>
      <c r="R202" s="28"/>
      <c r="S202" s="28"/>
      <c r="T202" s="28"/>
      <c r="U202" s="28"/>
      <c r="V202" s="28"/>
      <c r="W202" s="28"/>
      <c r="X202" s="28"/>
      <c r="Y202" s="28"/>
      <c r="Z202" s="28"/>
      <c r="AA202" s="28"/>
      <c r="AB202" s="28"/>
      <c r="AC202" s="28"/>
      <c r="AD202" s="28"/>
      <c r="AE202" s="28"/>
      <c r="AF202" s="28"/>
      <c r="AG202" s="28"/>
      <c r="AH202" s="28"/>
      <c r="AI202" s="28"/>
    </row>
    <row r="203" spans="2:35">
      <c r="B203" s="28"/>
      <c r="C203" s="28"/>
      <c r="D203" s="28"/>
      <c r="E203" s="33"/>
      <c r="F203" s="28"/>
      <c r="J203" s="28"/>
      <c r="K203" s="28"/>
      <c r="L203" s="28"/>
      <c r="M203" s="28"/>
      <c r="N203" s="28"/>
      <c r="O203" s="28"/>
      <c r="P203" s="28"/>
      <c r="Q203" s="28"/>
      <c r="R203" s="28"/>
      <c r="S203" s="28"/>
      <c r="T203" s="28"/>
      <c r="U203" s="28"/>
      <c r="V203" s="28"/>
      <c r="W203" s="28"/>
      <c r="X203" s="28"/>
      <c r="Y203" s="28"/>
      <c r="Z203" s="28"/>
      <c r="AA203" s="28"/>
      <c r="AB203" s="28"/>
      <c r="AC203" s="28"/>
      <c r="AD203" s="28"/>
      <c r="AE203" s="28"/>
      <c r="AF203" s="28"/>
      <c r="AG203" s="28"/>
      <c r="AH203" s="28"/>
      <c r="AI203" s="28"/>
    </row>
    <row r="204" spans="2:35">
      <c r="B204" s="28"/>
      <c r="C204" s="28"/>
      <c r="D204" s="28"/>
      <c r="E204" s="33"/>
      <c r="F204" s="28"/>
      <c r="J204" s="28"/>
      <c r="K204" s="28"/>
      <c r="L204" s="28"/>
      <c r="M204" s="28"/>
      <c r="N204" s="28"/>
      <c r="O204" s="28"/>
      <c r="P204" s="28"/>
      <c r="Q204" s="28"/>
      <c r="R204" s="28"/>
      <c r="S204" s="28"/>
      <c r="T204" s="28"/>
      <c r="U204" s="28"/>
      <c r="V204" s="28"/>
      <c r="W204" s="28"/>
      <c r="X204" s="28"/>
      <c r="Y204" s="28"/>
      <c r="Z204" s="28"/>
      <c r="AA204" s="28"/>
      <c r="AB204" s="28"/>
      <c r="AC204" s="28"/>
      <c r="AD204" s="28"/>
      <c r="AE204" s="28"/>
      <c r="AF204" s="28"/>
      <c r="AG204" s="28"/>
      <c r="AH204" s="28"/>
      <c r="AI204" s="28"/>
    </row>
    <row r="205" spans="2:35">
      <c r="B205" s="28"/>
      <c r="C205" s="28"/>
      <c r="D205" s="28"/>
      <c r="E205" s="33"/>
      <c r="F205" s="28"/>
      <c r="J205" s="28"/>
      <c r="K205" s="28"/>
      <c r="L205" s="28"/>
      <c r="M205" s="28"/>
      <c r="N205" s="28"/>
      <c r="O205" s="28"/>
      <c r="P205" s="28"/>
      <c r="Q205" s="28"/>
      <c r="R205" s="28"/>
      <c r="S205" s="28"/>
      <c r="T205" s="28"/>
      <c r="U205" s="28"/>
      <c r="V205" s="28"/>
      <c r="W205" s="28"/>
      <c r="X205" s="28"/>
      <c r="Y205" s="28"/>
      <c r="Z205" s="28"/>
      <c r="AA205" s="28"/>
      <c r="AB205" s="28"/>
      <c r="AC205" s="28"/>
      <c r="AD205" s="28"/>
      <c r="AE205" s="28"/>
      <c r="AF205" s="28"/>
      <c r="AG205" s="28"/>
      <c r="AH205" s="28"/>
      <c r="AI205" s="28"/>
    </row>
    <row r="206" spans="2:35">
      <c r="B206" s="28"/>
      <c r="C206" s="28"/>
      <c r="D206" s="28"/>
      <c r="E206" s="33"/>
      <c r="F206" s="28"/>
      <c r="J206" s="28"/>
      <c r="K206" s="28"/>
      <c r="L206" s="28"/>
      <c r="M206" s="28"/>
      <c r="N206" s="28"/>
      <c r="O206" s="28"/>
      <c r="P206" s="28"/>
      <c r="Q206" s="28"/>
      <c r="R206" s="28"/>
      <c r="S206" s="28"/>
      <c r="T206" s="28"/>
      <c r="U206" s="28"/>
      <c r="V206" s="28"/>
      <c r="W206" s="28"/>
      <c r="X206" s="28"/>
      <c r="Y206" s="28"/>
      <c r="Z206" s="28"/>
      <c r="AA206" s="28"/>
      <c r="AB206" s="28"/>
      <c r="AC206" s="28"/>
      <c r="AD206" s="28"/>
      <c r="AE206" s="28"/>
      <c r="AF206" s="28"/>
      <c r="AG206" s="28"/>
      <c r="AH206" s="28"/>
      <c r="AI206" s="28"/>
    </row>
    <row r="207" spans="2:35">
      <c r="B207" s="28"/>
      <c r="C207" s="28"/>
      <c r="D207" s="28"/>
      <c r="E207" s="33"/>
      <c r="F207" s="28"/>
      <c r="J207" s="28"/>
      <c r="K207" s="28"/>
      <c r="L207" s="28"/>
      <c r="M207" s="28"/>
      <c r="N207" s="28"/>
      <c r="O207" s="28"/>
      <c r="P207" s="28"/>
      <c r="Q207" s="28"/>
      <c r="R207" s="28"/>
      <c r="S207" s="28"/>
      <c r="T207" s="28"/>
      <c r="U207" s="28"/>
      <c r="V207" s="28"/>
      <c r="W207" s="28"/>
      <c r="X207" s="28"/>
      <c r="Y207" s="28"/>
      <c r="Z207" s="28"/>
      <c r="AA207" s="28"/>
      <c r="AB207" s="28"/>
      <c r="AC207" s="28"/>
      <c r="AD207" s="28"/>
      <c r="AE207" s="28"/>
      <c r="AF207" s="28"/>
      <c r="AG207" s="28"/>
      <c r="AH207" s="28"/>
      <c r="AI207" s="28"/>
    </row>
    <row r="208" spans="2:35">
      <c r="B208" s="28"/>
      <c r="C208" s="28"/>
      <c r="D208" s="28"/>
      <c r="E208" s="33"/>
      <c r="F208" s="28"/>
      <c r="J208" s="28"/>
      <c r="K208" s="28"/>
      <c r="L208" s="28"/>
      <c r="M208" s="28"/>
      <c r="N208" s="28"/>
      <c r="O208" s="28"/>
      <c r="P208" s="28"/>
      <c r="Q208" s="28"/>
      <c r="R208" s="28"/>
      <c r="S208" s="28"/>
      <c r="T208" s="28"/>
      <c r="U208" s="28"/>
      <c r="V208" s="28"/>
      <c r="W208" s="28"/>
      <c r="X208" s="28"/>
      <c r="Y208" s="28"/>
      <c r="Z208" s="28"/>
      <c r="AA208" s="28"/>
      <c r="AB208" s="28"/>
      <c r="AC208" s="28"/>
      <c r="AD208" s="28"/>
      <c r="AE208" s="28"/>
      <c r="AF208" s="28"/>
      <c r="AG208" s="28"/>
      <c r="AH208" s="28"/>
      <c r="AI208" s="28"/>
    </row>
    <row r="209" spans="2:35">
      <c r="B209" s="28"/>
      <c r="C209" s="28"/>
      <c r="D209" s="28"/>
      <c r="E209" s="33"/>
      <c r="F209" s="28"/>
      <c r="J209" s="28"/>
      <c r="K209" s="28"/>
      <c r="L209" s="28"/>
      <c r="M209" s="28"/>
      <c r="N209" s="28"/>
      <c r="O209" s="28"/>
      <c r="P209" s="28"/>
      <c r="Q209" s="28"/>
      <c r="R209" s="28"/>
      <c r="S209" s="28"/>
      <c r="T209" s="28"/>
      <c r="U209" s="28"/>
      <c r="V209" s="28"/>
      <c r="W209" s="28"/>
      <c r="X209" s="28"/>
      <c r="Y209" s="28"/>
      <c r="Z209" s="28"/>
      <c r="AA209" s="28"/>
      <c r="AB209" s="28"/>
      <c r="AC209" s="28"/>
      <c r="AD209" s="28"/>
      <c r="AE209" s="28"/>
      <c r="AF209" s="28"/>
      <c r="AG209" s="28"/>
      <c r="AH209" s="28"/>
      <c r="AI209" s="28"/>
    </row>
    <row r="210" spans="2:35">
      <c r="B210" s="28"/>
      <c r="C210" s="28"/>
      <c r="D210" s="28"/>
      <c r="E210" s="33"/>
      <c r="F210" s="28"/>
      <c r="J210" s="28"/>
      <c r="K210" s="28"/>
      <c r="L210" s="28"/>
      <c r="M210" s="28"/>
      <c r="N210" s="28"/>
      <c r="O210" s="28"/>
      <c r="P210" s="28"/>
      <c r="Q210" s="28"/>
      <c r="R210" s="28"/>
      <c r="S210" s="28"/>
      <c r="T210" s="28"/>
      <c r="U210" s="28"/>
      <c r="V210" s="28"/>
      <c r="W210" s="28"/>
      <c r="X210" s="28"/>
      <c r="Y210" s="28"/>
      <c r="Z210" s="28"/>
      <c r="AA210" s="28"/>
      <c r="AB210" s="28"/>
      <c r="AC210" s="28"/>
      <c r="AD210" s="28"/>
      <c r="AE210" s="28"/>
      <c r="AF210" s="28"/>
      <c r="AG210" s="28"/>
      <c r="AH210" s="28"/>
      <c r="AI210" s="28"/>
    </row>
    <row r="211" spans="2:35">
      <c r="B211" s="28"/>
      <c r="C211" s="28"/>
      <c r="D211" s="28"/>
      <c r="E211" s="33"/>
      <c r="F211" s="28"/>
      <c r="J211" s="28"/>
      <c r="K211" s="28"/>
      <c r="L211" s="28"/>
      <c r="M211" s="28"/>
      <c r="N211" s="28"/>
      <c r="O211" s="28"/>
      <c r="P211" s="28"/>
      <c r="Q211" s="28"/>
      <c r="R211" s="28"/>
      <c r="S211" s="28"/>
      <c r="T211" s="28"/>
      <c r="U211" s="28"/>
      <c r="V211" s="28"/>
      <c r="W211" s="28"/>
      <c r="X211" s="28"/>
      <c r="Y211" s="28"/>
      <c r="Z211" s="28"/>
      <c r="AA211" s="28"/>
      <c r="AB211" s="28"/>
      <c r="AC211" s="28"/>
      <c r="AD211" s="28"/>
      <c r="AE211" s="28"/>
      <c r="AF211" s="28"/>
      <c r="AG211" s="28"/>
      <c r="AH211" s="28"/>
      <c r="AI211" s="28"/>
    </row>
    <row r="212" spans="2:35">
      <c r="B212" s="28"/>
      <c r="C212" s="28"/>
      <c r="D212" s="28"/>
      <c r="E212" s="33"/>
      <c r="F212" s="28"/>
      <c r="J212" s="28"/>
      <c r="K212" s="28"/>
      <c r="L212" s="28"/>
      <c r="M212" s="28"/>
      <c r="N212" s="28"/>
      <c r="O212" s="28"/>
      <c r="P212" s="28"/>
      <c r="Q212" s="28"/>
      <c r="R212" s="28"/>
      <c r="S212" s="28"/>
      <c r="T212" s="28"/>
      <c r="U212" s="28"/>
      <c r="V212" s="28"/>
      <c r="W212" s="28"/>
      <c r="X212" s="28"/>
      <c r="Y212" s="28"/>
      <c r="Z212" s="28"/>
      <c r="AA212" s="28"/>
      <c r="AB212" s="28"/>
      <c r="AC212" s="28"/>
      <c r="AD212" s="28"/>
      <c r="AE212" s="28"/>
      <c r="AF212" s="28"/>
      <c r="AG212" s="28"/>
      <c r="AH212" s="28"/>
      <c r="AI212" s="28"/>
    </row>
    <row r="213" spans="2:35">
      <c r="B213" s="28"/>
      <c r="C213" s="28"/>
      <c r="D213" s="28"/>
      <c r="E213" s="33"/>
      <c r="F213" s="28"/>
      <c r="J213" s="28"/>
      <c r="K213" s="28"/>
      <c r="L213" s="28"/>
      <c r="M213" s="28"/>
      <c r="N213" s="28"/>
      <c r="O213" s="28"/>
      <c r="P213" s="28"/>
      <c r="Q213" s="28"/>
      <c r="R213" s="28"/>
      <c r="S213" s="28"/>
      <c r="T213" s="28"/>
      <c r="U213" s="28"/>
      <c r="V213" s="28"/>
      <c r="W213" s="28"/>
      <c r="X213" s="28"/>
      <c r="Y213" s="28"/>
      <c r="Z213" s="28"/>
      <c r="AA213" s="28"/>
      <c r="AB213" s="28"/>
      <c r="AC213" s="28"/>
      <c r="AD213" s="28"/>
      <c r="AE213" s="28"/>
      <c r="AF213" s="28"/>
      <c r="AG213" s="28"/>
      <c r="AH213" s="28"/>
      <c r="AI213" s="28"/>
    </row>
    <row r="214" spans="2:35">
      <c r="B214" s="28"/>
      <c r="C214" s="28"/>
      <c r="D214" s="28"/>
      <c r="E214" s="33"/>
      <c r="F214" s="28"/>
      <c r="J214" s="28"/>
      <c r="K214" s="28"/>
      <c r="L214" s="28"/>
      <c r="M214" s="28"/>
      <c r="N214" s="28"/>
      <c r="O214" s="28"/>
      <c r="P214" s="28"/>
      <c r="Q214" s="28"/>
      <c r="R214" s="28"/>
      <c r="S214" s="28"/>
      <c r="T214" s="28"/>
      <c r="U214" s="28"/>
      <c r="V214" s="28"/>
      <c r="W214" s="28"/>
      <c r="X214" s="28"/>
      <c r="Y214" s="28"/>
      <c r="Z214" s="28"/>
      <c r="AA214" s="28"/>
      <c r="AB214" s="28"/>
      <c r="AC214" s="28"/>
      <c r="AD214" s="28"/>
      <c r="AE214" s="28"/>
      <c r="AF214" s="28"/>
      <c r="AG214" s="28"/>
      <c r="AH214" s="28"/>
      <c r="AI214" s="28"/>
    </row>
    <row r="215" spans="2:35">
      <c r="B215" s="28"/>
      <c r="C215" s="28"/>
      <c r="D215" s="28"/>
      <c r="E215" s="33"/>
      <c r="F215" s="28"/>
      <c r="J215" s="28"/>
      <c r="K215" s="28"/>
      <c r="L215" s="28"/>
      <c r="M215" s="28"/>
      <c r="N215" s="28"/>
      <c r="O215" s="28"/>
      <c r="P215" s="28"/>
      <c r="Q215" s="28"/>
      <c r="R215" s="28"/>
      <c r="S215" s="28"/>
      <c r="T215" s="28"/>
      <c r="U215" s="28"/>
      <c r="V215" s="28"/>
      <c r="W215" s="28"/>
      <c r="X215" s="28"/>
      <c r="Y215" s="28"/>
      <c r="Z215" s="28"/>
      <c r="AA215" s="28"/>
      <c r="AB215" s="28"/>
      <c r="AC215" s="28"/>
      <c r="AD215" s="28"/>
      <c r="AE215" s="28"/>
      <c r="AF215" s="28"/>
      <c r="AG215" s="28"/>
      <c r="AH215" s="28"/>
      <c r="AI215" s="28"/>
    </row>
    <row r="216" spans="2:35">
      <c r="B216" s="28"/>
      <c r="C216" s="28"/>
      <c r="D216" s="28"/>
      <c r="E216" s="33"/>
      <c r="F216" s="28"/>
      <c r="J216" s="28"/>
      <c r="K216" s="28"/>
      <c r="L216" s="28"/>
      <c r="M216" s="28"/>
      <c r="N216" s="28"/>
      <c r="O216" s="28"/>
      <c r="P216" s="28"/>
      <c r="Q216" s="28"/>
      <c r="R216" s="28"/>
      <c r="S216" s="28"/>
      <c r="T216" s="28"/>
      <c r="U216" s="28"/>
      <c r="V216" s="28"/>
      <c r="W216" s="28"/>
      <c r="X216" s="28"/>
      <c r="Y216" s="28"/>
      <c r="Z216" s="28"/>
      <c r="AA216" s="28"/>
      <c r="AB216" s="28"/>
      <c r="AC216" s="28"/>
      <c r="AD216" s="28"/>
      <c r="AE216" s="28"/>
      <c r="AF216" s="28"/>
      <c r="AG216" s="28"/>
      <c r="AH216" s="28"/>
      <c r="AI216" s="28"/>
    </row>
    <row r="217" spans="2:35">
      <c r="B217" s="28"/>
      <c r="C217" s="28"/>
      <c r="D217" s="28"/>
      <c r="E217" s="33"/>
      <c r="F217" s="28"/>
      <c r="J217" s="28"/>
      <c r="K217" s="28"/>
      <c r="L217" s="28"/>
      <c r="M217" s="28"/>
      <c r="N217" s="28"/>
      <c r="O217" s="28"/>
      <c r="P217" s="28"/>
      <c r="Q217" s="28"/>
      <c r="R217" s="28"/>
      <c r="S217" s="28"/>
      <c r="T217" s="28"/>
      <c r="U217" s="28"/>
      <c r="V217" s="28"/>
      <c r="W217" s="28"/>
      <c r="X217" s="28"/>
      <c r="Y217" s="28"/>
      <c r="Z217" s="28"/>
      <c r="AA217" s="28"/>
      <c r="AB217" s="28"/>
      <c r="AC217" s="28"/>
      <c r="AD217" s="28"/>
      <c r="AE217" s="28"/>
      <c r="AF217" s="28"/>
      <c r="AG217" s="28"/>
      <c r="AH217" s="28"/>
      <c r="AI217" s="28"/>
    </row>
    <row r="218" spans="2:35">
      <c r="B218" s="28"/>
      <c r="C218" s="28"/>
      <c r="D218" s="28"/>
      <c r="E218" s="33"/>
      <c r="F218" s="28"/>
      <c r="J218" s="28"/>
      <c r="K218" s="28"/>
      <c r="L218" s="28"/>
      <c r="M218" s="28"/>
      <c r="N218" s="28"/>
      <c r="O218" s="28"/>
      <c r="P218" s="28"/>
      <c r="Q218" s="28"/>
      <c r="R218" s="28"/>
      <c r="S218" s="28"/>
      <c r="T218" s="28"/>
      <c r="U218" s="28"/>
      <c r="V218" s="28"/>
      <c r="W218" s="28"/>
      <c r="X218" s="28"/>
      <c r="Y218" s="28"/>
      <c r="Z218" s="28"/>
      <c r="AA218" s="28"/>
      <c r="AB218" s="28"/>
      <c r="AC218" s="28"/>
      <c r="AD218" s="28"/>
      <c r="AE218" s="28"/>
      <c r="AF218" s="28"/>
      <c r="AG218" s="28"/>
      <c r="AH218" s="28"/>
      <c r="AI218" s="28"/>
    </row>
    <row r="219" spans="2:35">
      <c r="B219" s="28"/>
      <c r="C219" s="28"/>
      <c r="D219" s="28"/>
      <c r="E219" s="33"/>
      <c r="F219" s="28"/>
      <c r="J219" s="28"/>
      <c r="K219" s="28"/>
      <c r="L219" s="28"/>
      <c r="M219" s="28"/>
      <c r="N219" s="28"/>
      <c r="O219" s="28"/>
      <c r="P219" s="28"/>
      <c r="Q219" s="28"/>
      <c r="R219" s="28"/>
      <c r="S219" s="28"/>
      <c r="T219" s="28"/>
      <c r="U219" s="28"/>
      <c r="V219" s="28"/>
      <c r="W219" s="28"/>
      <c r="X219" s="28"/>
      <c r="Y219" s="28"/>
      <c r="Z219" s="28"/>
      <c r="AA219" s="28"/>
      <c r="AB219" s="28"/>
      <c r="AC219" s="28"/>
      <c r="AD219" s="28"/>
      <c r="AE219" s="28"/>
      <c r="AF219" s="28"/>
      <c r="AG219" s="28"/>
      <c r="AH219" s="28"/>
      <c r="AI219" s="28"/>
    </row>
    <row r="220" spans="2:35">
      <c r="B220" s="28"/>
      <c r="C220" s="28"/>
      <c r="D220" s="28"/>
      <c r="E220" s="33"/>
      <c r="F220" s="28"/>
      <c r="J220" s="28"/>
      <c r="K220" s="28"/>
      <c r="L220" s="28"/>
      <c r="M220" s="28"/>
      <c r="N220" s="28"/>
      <c r="O220" s="28"/>
      <c r="P220" s="28"/>
      <c r="Q220" s="28"/>
      <c r="R220" s="28"/>
      <c r="S220" s="28"/>
      <c r="T220" s="28"/>
      <c r="U220" s="28"/>
      <c r="V220" s="28"/>
      <c r="W220" s="28"/>
      <c r="X220" s="28"/>
      <c r="Y220" s="28"/>
      <c r="Z220" s="28"/>
      <c r="AA220" s="28"/>
      <c r="AB220" s="28"/>
      <c r="AC220" s="28"/>
      <c r="AD220" s="28"/>
      <c r="AE220" s="28"/>
      <c r="AF220" s="28"/>
      <c r="AG220" s="28"/>
      <c r="AH220" s="28"/>
      <c r="AI220" s="28"/>
    </row>
    <row r="221" spans="2:35">
      <c r="B221" s="28"/>
      <c r="C221" s="28"/>
      <c r="D221" s="28"/>
      <c r="E221" s="33"/>
      <c r="F221" s="28"/>
      <c r="J221" s="28"/>
      <c r="K221" s="28"/>
      <c r="L221" s="28"/>
      <c r="M221" s="28"/>
      <c r="N221" s="28"/>
      <c r="O221" s="28"/>
      <c r="P221" s="28"/>
      <c r="Q221" s="28"/>
      <c r="R221" s="28"/>
      <c r="S221" s="28"/>
      <c r="T221" s="28"/>
      <c r="U221" s="28"/>
      <c r="V221" s="28"/>
      <c r="W221" s="28"/>
      <c r="X221" s="28"/>
      <c r="Y221" s="28"/>
      <c r="Z221" s="28"/>
      <c r="AA221" s="28"/>
      <c r="AB221" s="28"/>
      <c r="AC221" s="28"/>
      <c r="AD221" s="28"/>
      <c r="AE221" s="28"/>
      <c r="AF221" s="28"/>
      <c r="AG221" s="28"/>
      <c r="AH221" s="28"/>
      <c r="AI221" s="28"/>
    </row>
    <row r="222" spans="2:35">
      <c r="B222" s="28"/>
      <c r="C222" s="28"/>
      <c r="D222" s="28"/>
      <c r="E222" s="33"/>
      <c r="F222" s="28"/>
      <c r="J222" s="28"/>
      <c r="K222" s="28"/>
      <c r="L222" s="28"/>
      <c r="M222" s="28"/>
      <c r="N222" s="28"/>
      <c r="O222" s="28"/>
      <c r="P222" s="28"/>
      <c r="Q222" s="28"/>
      <c r="R222" s="28"/>
      <c r="S222" s="28"/>
      <c r="T222" s="28"/>
      <c r="U222" s="28"/>
      <c r="V222" s="28"/>
      <c r="W222" s="28"/>
      <c r="X222" s="28"/>
      <c r="Y222" s="28"/>
      <c r="Z222" s="28"/>
      <c r="AA222" s="28"/>
      <c r="AB222" s="28"/>
      <c r="AC222" s="28"/>
      <c r="AD222" s="28"/>
      <c r="AE222" s="28"/>
      <c r="AF222" s="28"/>
      <c r="AG222" s="28"/>
      <c r="AH222" s="28"/>
      <c r="AI222" s="28"/>
    </row>
    <row r="223" spans="2:35">
      <c r="B223" s="28"/>
      <c r="C223" s="28"/>
      <c r="D223" s="28"/>
      <c r="E223" s="33"/>
      <c r="F223" s="28"/>
      <c r="J223" s="28"/>
      <c r="K223" s="28"/>
      <c r="L223" s="28"/>
      <c r="M223" s="28"/>
      <c r="N223" s="28"/>
      <c r="O223" s="28"/>
      <c r="P223" s="28"/>
      <c r="Q223" s="28"/>
      <c r="R223" s="28"/>
      <c r="S223" s="28"/>
      <c r="T223" s="28"/>
      <c r="U223" s="28"/>
      <c r="V223" s="28"/>
      <c r="W223" s="28"/>
      <c r="X223" s="28"/>
      <c r="Y223" s="28"/>
      <c r="Z223" s="28"/>
      <c r="AA223" s="28"/>
      <c r="AB223" s="28"/>
      <c r="AC223" s="28"/>
      <c r="AD223" s="28"/>
      <c r="AE223" s="28"/>
      <c r="AF223" s="28"/>
      <c r="AG223" s="28"/>
      <c r="AH223" s="28"/>
      <c r="AI223" s="28"/>
    </row>
    <row r="224" spans="2:35">
      <c r="B224" s="28"/>
      <c r="C224" s="28"/>
      <c r="D224" s="28"/>
      <c r="E224" s="33"/>
      <c r="F224" s="28"/>
      <c r="J224" s="28"/>
      <c r="K224" s="28"/>
      <c r="L224" s="28"/>
      <c r="M224" s="28"/>
      <c r="N224" s="28"/>
      <c r="O224" s="28"/>
      <c r="P224" s="28"/>
      <c r="Q224" s="28"/>
      <c r="R224" s="28"/>
      <c r="S224" s="28"/>
      <c r="T224" s="28"/>
      <c r="U224" s="28"/>
      <c r="V224" s="28"/>
      <c r="W224" s="28"/>
      <c r="X224" s="28"/>
      <c r="Y224" s="28"/>
      <c r="Z224" s="28"/>
      <c r="AA224" s="28"/>
      <c r="AB224" s="28"/>
      <c r="AC224" s="28"/>
      <c r="AD224" s="28"/>
      <c r="AE224" s="28"/>
      <c r="AF224" s="28"/>
      <c r="AG224" s="28"/>
      <c r="AH224" s="28"/>
      <c r="AI224" s="28"/>
    </row>
    <row r="225" spans="2:35">
      <c r="B225" s="28"/>
      <c r="C225" s="28"/>
      <c r="D225" s="28"/>
      <c r="E225" s="33"/>
      <c r="F225" s="28"/>
      <c r="J225" s="28"/>
      <c r="K225" s="28"/>
      <c r="L225" s="28"/>
      <c r="M225" s="28"/>
      <c r="N225" s="28"/>
      <c r="O225" s="28"/>
      <c r="P225" s="28"/>
      <c r="Q225" s="28"/>
      <c r="R225" s="28"/>
      <c r="S225" s="28"/>
      <c r="T225" s="28"/>
      <c r="U225" s="28"/>
      <c r="V225" s="28"/>
      <c r="W225" s="28"/>
      <c r="X225" s="28"/>
      <c r="Y225" s="28"/>
      <c r="Z225" s="28"/>
      <c r="AA225" s="28"/>
      <c r="AB225" s="28"/>
      <c r="AC225" s="28"/>
      <c r="AD225" s="28"/>
      <c r="AE225" s="28"/>
      <c r="AF225" s="28"/>
      <c r="AG225" s="28"/>
      <c r="AH225" s="28"/>
      <c r="AI225" s="28"/>
    </row>
    <row r="226" spans="2:35">
      <c r="B226" s="28"/>
      <c r="C226" s="28"/>
      <c r="D226" s="28"/>
      <c r="E226" s="33"/>
      <c r="F226" s="28"/>
      <c r="J226" s="28"/>
      <c r="K226" s="28"/>
      <c r="L226" s="28"/>
      <c r="M226" s="28"/>
      <c r="N226" s="28"/>
      <c r="O226" s="28"/>
      <c r="P226" s="28"/>
      <c r="Q226" s="28"/>
      <c r="R226" s="28"/>
      <c r="S226" s="28"/>
      <c r="T226" s="28"/>
      <c r="U226" s="28"/>
      <c r="V226" s="28"/>
      <c r="W226" s="28"/>
      <c r="X226" s="28"/>
      <c r="Y226" s="28"/>
      <c r="Z226" s="28"/>
      <c r="AA226" s="28"/>
      <c r="AB226" s="28"/>
      <c r="AC226" s="28"/>
      <c r="AD226" s="28"/>
      <c r="AE226" s="28"/>
      <c r="AF226" s="28"/>
      <c r="AG226" s="28"/>
      <c r="AH226" s="28"/>
      <c r="AI226" s="28"/>
    </row>
    <row r="227" spans="2:35">
      <c r="B227" s="28"/>
      <c r="C227" s="28"/>
      <c r="D227" s="28"/>
      <c r="E227" s="33"/>
      <c r="F227" s="28"/>
      <c r="J227" s="28"/>
      <c r="K227" s="28"/>
      <c r="L227" s="28"/>
      <c r="M227" s="28"/>
      <c r="N227" s="28"/>
      <c r="O227" s="28"/>
      <c r="P227" s="28"/>
      <c r="Q227" s="28"/>
      <c r="R227" s="28"/>
      <c r="S227" s="28"/>
      <c r="T227" s="28"/>
      <c r="U227" s="28"/>
      <c r="V227" s="28"/>
      <c r="W227" s="28"/>
      <c r="X227" s="28"/>
      <c r="Y227" s="28"/>
      <c r="Z227" s="28"/>
      <c r="AA227" s="28"/>
      <c r="AB227" s="28"/>
      <c r="AC227" s="28"/>
      <c r="AD227" s="28"/>
      <c r="AE227" s="28"/>
      <c r="AF227" s="28"/>
      <c r="AG227" s="28"/>
      <c r="AH227" s="28"/>
      <c r="AI227" s="28"/>
    </row>
    <row r="228" spans="2:35">
      <c r="B228" s="28"/>
      <c r="C228" s="28"/>
      <c r="D228" s="28"/>
      <c r="E228" s="33"/>
      <c r="F228" s="28"/>
      <c r="J228" s="28"/>
      <c r="K228" s="28"/>
      <c r="L228" s="28"/>
      <c r="M228" s="28"/>
      <c r="N228" s="28"/>
      <c r="O228" s="28"/>
      <c r="P228" s="28"/>
      <c r="Q228" s="28"/>
      <c r="R228" s="28"/>
      <c r="S228" s="28"/>
      <c r="T228" s="28"/>
      <c r="U228" s="28"/>
      <c r="V228" s="28"/>
      <c r="W228" s="28"/>
      <c r="X228" s="28"/>
      <c r="Y228" s="28"/>
      <c r="Z228" s="28"/>
      <c r="AA228" s="28"/>
      <c r="AB228" s="28"/>
      <c r="AC228" s="28"/>
      <c r="AD228" s="28"/>
      <c r="AE228" s="28"/>
      <c r="AF228" s="28"/>
      <c r="AG228" s="28"/>
      <c r="AH228" s="28"/>
      <c r="AI228" s="28"/>
    </row>
    <row r="229" spans="2:35">
      <c r="B229" s="28"/>
      <c r="C229" s="28"/>
      <c r="D229" s="28"/>
      <c r="E229" s="33"/>
      <c r="F229" s="28"/>
      <c r="J229" s="28"/>
      <c r="K229" s="28"/>
      <c r="L229" s="28"/>
      <c r="M229" s="28"/>
      <c r="N229" s="28"/>
      <c r="O229" s="28"/>
      <c r="P229" s="28"/>
      <c r="Q229" s="28"/>
      <c r="R229" s="28"/>
      <c r="S229" s="28"/>
      <c r="T229" s="28"/>
      <c r="U229" s="28"/>
      <c r="V229" s="28"/>
      <c r="W229" s="28"/>
      <c r="X229" s="28"/>
      <c r="Y229" s="28"/>
      <c r="Z229" s="28"/>
      <c r="AA229" s="28"/>
      <c r="AB229" s="28"/>
      <c r="AC229" s="28"/>
      <c r="AD229" s="28"/>
      <c r="AE229" s="28"/>
      <c r="AF229" s="28"/>
      <c r="AG229" s="28"/>
      <c r="AH229" s="28"/>
      <c r="AI229" s="28"/>
    </row>
    <row r="230" spans="2:35">
      <c r="B230" s="28"/>
      <c r="C230" s="28"/>
      <c r="D230" s="28"/>
      <c r="E230" s="33"/>
      <c r="F230" s="28"/>
      <c r="J230" s="28"/>
      <c r="K230" s="28"/>
      <c r="L230" s="28"/>
      <c r="M230" s="28"/>
      <c r="N230" s="28"/>
      <c r="O230" s="28"/>
      <c r="P230" s="28"/>
      <c r="Q230" s="28"/>
      <c r="R230" s="28"/>
      <c r="S230" s="28"/>
      <c r="T230" s="28"/>
      <c r="U230" s="28"/>
      <c r="V230" s="28"/>
      <c r="W230" s="28"/>
      <c r="X230" s="28"/>
      <c r="Y230" s="28"/>
      <c r="Z230" s="28"/>
      <c r="AA230" s="28"/>
      <c r="AB230" s="28"/>
      <c r="AC230" s="28"/>
      <c r="AD230" s="28"/>
      <c r="AE230" s="28"/>
      <c r="AF230" s="28"/>
      <c r="AG230" s="28"/>
      <c r="AH230" s="28"/>
      <c r="AI230" s="28"/>
    </row>
    <row r="231" spans="2:35">
      <c r="B231" s="28"/>
      <c r="C231" s="28"/>
      <c r="D231" s="28"/>
      <c r="E231" s="33"/>
      <c r="F231" s="28"/>
      <c r="J231" s="28"/>
      <c r="K231" s="28"/>
      <c r="L231" s="28"/>
      <c r="M231" s="28"/>
      <c r="N231" s="28"/>
      <c r="O231" s="28"/>
      <c r="P231" s="28"/>
      <c r="Q231" s="28"/>
      <c r="R231" s="28"/>
      <c r="S231" s="28"/>
      <c r="T231" s="28"/>
      <c r="U231" s="28"/>
      <c r="V231" s="28"/>
      <c r="W231" s="28"/>
      <c r="X231" s="28"/>
      <c r="Y231" s="28"/>
      <c r="Z231" s="28"/>
      <c r="AA231" s="28"/>
      <c r="AB231" s="28"/>
      <c r="AC231" s="28"/>
      <c r="AD231" s="28"/>
      <c r="AE231" s="28"/>
      <c r="AF231" s="28"/>
      <c r="AG231" s="28"/>
      <c r="AH231" s="28"/>
      <c r="AI231" s="28"/>
    </row>
    <row r="232" spans="2:35">
      <c r="B232" s="28"/>
      <c r="C232" s="28"/>
      <c r="D232" s="28"/>
      <c r="E232" s="33"/>
      <c r="F232" s="28"/>
      <c r="J232" s="28"/>
      <c r="K232" s="28"/>
      <c r="L232" s="28"/>
      <c r="M232" s="28"/>
      <c r="N232" s="28"/>
      <c r="O232" s="28"/>
      <c r="P232" s="28"/>
      <c r="Q232" s="28"/>
      <c r="R232" s="28"/>
      <c r="S232" s="28"/>
      <c r="T232" s="28"/>
      <c r="U232" s="28"/>
      <c r="V232" s="28"/>
      <c r="W232" s="28"/>
      <c r="X232" s="28"/>
      <c r="Y232" s="28"/>
      <c r="Z232" s="28"/>
      <c r="AA232" s="28"/>
      <c r="AB232" s="28"/>
      <c r="AC232" s="28"/>
      <c r="AD232" s="28"/>
      <c r="AE232" s="28"/>
      <c r="AF232" s="28"/>
      <c r="AG232" s="28"/>
      <c r="AH232" s="28"/>
      <c r="AI232" s="28"/>
    </row>
    <row r="233" spans="2:35">
      <c r="B233" s="28"/>
      <c r="C233" s="28"/>
      <c r="D233" s="28"/>
      <c r="E233" s="33"/>
      <c r="F233" s="28"/>
      <c r="J233" s="28"/>
      <c r="K233" s="28"/>
      <c r="L233" s="28"/>
      <c r="M233" s="28"/>
      <c r="N233" s="28"/>
      <c r="O233" s="28"/>
      <c r="P233" s="28"/>
      <c r="Q233" s="28"/>
      <c r="R233" s="28"/>
      <c r="S233" s="28"/>
      <c r="T233" s="28"/>
      <c r="U233" s="28"/>
      <c r="V233" s="28"/>
      <c r="W233" s="28"/>
      <c r="X233" s="28"/>
      <c r="Y233" s="28"/>
      <c r="Z233" s="28"/>
      <c r="AA233" s="28"/>
      <c r="AB233" s="28"/>
      <c r="AC233" s="28"/>
      <c r="AD233" s="28"/>
      <c r="AE233" s="28"/>
      <c r="AF233" s="28"/>
      <c r="AG233" s="28"/>
      <c r="AH233" s="28"/>
      <c r="AI233" s="28"/>
    </row>
    <row r="234" spans="2:35">
      <c r="B234" s="28"/>
      <c r="C234" s="28"/>
      <c r="D234" s="28"/>
      <c r="E234" s="33"/>
      <c r="F234" s="28"/>
      <c r="J234" s="28"/>
      <c r="K234" s="28"/>
      <c r="L234" s="28"/>
      <c r="M234" s="28"/>
      <c r="N234" s="28"/>
      <c r="O234" s="28"/>
      <c r="P234" s="28"/>
      <c r="Q234" s="28"/>
      <c r="R234" s="28"/>
      <c r="S234" s="28"/>
      <c r="T234" s="28"/>
      <c r="U234" s="28"/>
      <c r="V234" s="28"/>
      <c r="W234" s="28"/>
      <c r="X234" s="28"/>
      <c r="Y234" s="28"/>
      <c r="Z234" s="28"/>
      <c r="AA234" s="28"/>
      <c r="AB234" s="28"/>
      <c r="AC234" s="28"/>
      <c r="AD234" s="28"/>
      <c r="AE234" s="28"/>
      <c r="AF234" s="28"/>
      <c r="AG234" s="28"/>
      <c r="AH234" s="28"/>
      <c r="AI234" s="28"/>
    </row>
    <row r="235" spans="2:35">
      <c r="B235" s="28"/>
      <c r="C235" s="28"/>
      <c r="D235" s="28"/>
      <c r="E235" s="33"/>
      <c r="F235" s="28"/>
      <c r="J235" s="28"/>
      <c r="K235" s="28"/>
      <c r="L235" s="28"/>
      <c r="M235" s="28"/>
      <c r="N235" s="28"/>
      <c r="O235" s="28"/>
      <c r="P235" s="28"/>
      <c r="Q235" s="28"/>
      <c r="R235" s="28"/>
      <c r="S235" s="28"/>
      <c r="T235" s="28"/>
      <c r="U235" s="28"/>
      <c r="V235" s="28"/>
      <c r="W235" s="28"/>
      <c r="X235" s="28"/>
      <c r="Y235" s="28"/>
      <c r="Z235" s="28"/>
      <c r="AA235" s="28"/>
      <c r="AB235" s="28"/>
      <c r="AC235" s="28"/>
      <c r="AD235" s="28"/>
      <c r="AE235" s="28"/>
      <c r="AF235" s="28"/>
      <c r="AG235" s="28"/>
      <c r="AH235" s="28"/>
      <c r="AI235" s="28"/>
    </row>
    <row r="236" spans="2:35">
      <c r="B236" s="28"/>
      <c r="C236" s="28"/>
      <c r="D236" s="28"/>
      <c r="E236" s="33"/>
      <c r="F236" s="28"/>
      <c r="J236" s="28"/>
      <c r="K236" s="28"/>
      <c r="L236" s="28"/>
      <c r="M236" s="28"/>
      <c r="N236" s="28"/>
      <c r="O236" s="28"/>
      <c r="P236" s="28"/>
      <c r="Q236" s="28"/>
      <c r="R236" s="28"/>
      <c r="S236" s="28"/>
      <c r="T236" s="28"/>
      <c r="U236" s="28"/>
      <c r="V236" s="28"/>
      <c r="W236" s="28"/>
      <c r="X236" s="28"/>
      <c r="Y236" s="28"/>
      <c r="Z236" s="28"/>
      <c r="AA236" s="28"/>
      <c r="AB236" s="28"/>
      <c r="AC236" s="28"/>
      <c r="AD236" s="28"/>
      <c r="AE236" s="28"/>
      <c r="AF236" s="28"/>
      <c r="AG236" s="28"/>
      <c r="AH236" s="28"/>
      <c r="AI236" s="28"/>
    </row>
    <row r="237" spans="2:35">
      <c r="B237" s="28"/>
      <c r="C237" s="28"/>
      <c r="D237" s="28"/>
      <c r="E237" s="33"/>
      <c r="F237" s="28"/>
      <c r="J237" s="28"/>
      <c r="K237" s="28"/>
      <c r="L237" s="28"/>
      <c r="M237" s="28"/>
      <c r="N237" s="28"/>
      <c r="O237" s="28"/>
      <c r="P237" s="28"/>
      <c r="Q237" s="28"/>
      <c r="R237" s="28"/>
      <c r="S237" s="28"/>
      <c r="T237" s="28"/>
      <c r="U237" s="28"/>
      <c r="V237" s="28"/>
      <c r="W237" s="28"/>
      <c r="X237" s="28"/>
      <c r="Y237" s="28"/>
      <c r="Z237" s="28"/>
      <c r="AA237" s="28"/>
      <c r="AB237" s="28"/>
      <c r="AC237" s="28"/>
      <c r="AD237" s="28"/>
      <c r="AE237" s="28"/>
      <c r="AF237" s="28"/>
      <c r="AG237" s="28"/>
      <c r="AH237" s="28"/>
      <c r="AI237" s="28"/>
    </row>
    <row r="238" spans="2:35">
      <c r="B238" s="28"/>
      <c r="C238" s="28"/>
      <c r="D238" s="28"/>
      <c r="E238" s="33"/>
      <c r="F238" s="28"/>
      <c r="J238" s="28"/>
      <c r="K238" s="28"/>
      <c r="L238" s="28"/>
      <c r="M238" s="28"/>
      <c r="N238" s="28"/>
      <c r="O238" s="28"/>
      <c r="P238" s="28"/>
      <c r="Q238" s="28"/>
      <c r="R238" s="28"/>
      <c r="S238" s="28"/>
      <c r="T238" s="28"/>
      <c r="U238" s="28"/>
      <c r="V238" s="28"/>
      <c r="W238" s="28"/>
      <c r="X238" s="28"/>
      <c r="Y238" s="28"/>
      <c r="Z238" s="28"/>
      <c r="AA238" s="28"/>
      <c r="AB238" s="28"/>
      <c r="AC238" s="28"/>
      <c r="AD238" s="28"/>
      <c r="AE238" s="28"/>
      <c r="AF238" s="28"/>
      <c r="AG238" s="28"/>
      <c r="AH238" s="28"/>
      <c r="AI238" s="28"/>
    </row>
    <row r="239" spans="2:35">
      <c r="B239" s="28"/>
      <c r="C239" s="28"/>
      <c r="D239" s="28"/>
      <c r="E239" s="33"/>
      <c r="F239" s="28"/>
      <c r="J239" s="28"/>
      <c r="K239" s="28"/>
      <c r="L239" s="28"/>
      <c r="M239" s="28"/>
      <c r="N239" s="28"/>
      <c r="O239" s="28"/>
      <c r="P239" s="28"/>
      <c r="Q239" s="28"/>
      <c r="R239" s="28"/>
      <c r="S239" s="28"/>
      <c r="T239" s="28"/>
      <c r="U239" s="28"/>
      <c r="V239" s="28"/>
      <c r="W239" s="28"/>
      <c r="X239" s="28"/>
      <c r="Y239" s="28"/>
      <c r="Z239" s="28"/>
      <c r="AA239" s="28"/>
      <c r="AB239" s="28"/>
      <c r="AC239" s="28"/>
      <c r="AD239" s="28"/>
      <c r="AE239" s="28"/>
      <c r="AF239" s="28"/>
      <c r="AG239" s="28"/>
      <c r="AH239" s="28"/>
      <c r="AI239" s="28"/>
    </row>
    <row r="240" spans="2:35">
      <c r="B240" s="28"/>
      <c r="C240" s="28"/>
      <c r="D240" s="28"/>
      <c r="E240" s="33"/>
      <c r="F240" s="28"/>
      <c r="J240" s="28"/>
      <c r="K240" s="28"/>
      <c r="L240" s="28"/>
      <c r="M240" s="28"/>
      <c r="N240" s="28"/>
      <c r="O240" s="28"/>
      <c r="P240" s="28"/>
      <c r="Q240" s="28"/>
      <c r="R240" s="28"/>
      <c r="S240" s="28"/>
      <c r="T240" s="28"/>
      <c r="U240" s="28"/>
      <c r="V240" s="28"/>
      <c r="W240" s="28"/>
      <c r="X240" s="28"/>
      <c r="Y240" s="28"/>
      <c r="Z240" s="28"/>
      <c r="AA240" s="28"/>
      <c r="AB240" s="28"/>
      <c r="AC240" s="28"/>
      <c r="AD240" s="28"/>
      <c r="AE240" s="28"/>
      <c r="AF240" s="28"/>
      <c r="AG240" s="28"/>
      <c r="AH240" s="28"/>
      <c r="AI240" s="28"/>
    </row>
    <row r="241" spans="2:35">
      <c r="B241" s="28"/>
      <c r="C241" s="28"/>
      <c r="D241" s="28"/>
      <c r="E241" s="33"/>
      <c r="F241" s="28"/>
      <c r="J241" s="28"/>
      <c r="K241" s="28"/>
      <c r="L241" s="28"/>
      <c r="M241" s="28"/>
      <c r="N241" s="28"/>
      <c r="O241" s="28"/>
      <c r="P241" s="28"/>
      <c r="Q241" s="28"/>
      <c r="R241" s="28"/>
      <c r="S241" s="28"/>
      <c r="T241" s="28"/>
      <c r="U241" s="28"/>
      <c r="V241" s="28"/>
      <c r="W241" s="28"/>
      <c r="X241" s="28"/>
      <c r="Y241" s="28"/>
      <c r="Z241" s="28"/>
      <c r="AA241" s="28"/>
      <c r="AB241" s="28"/>
      <c r="AC241" s="28"/>
      <c r="AD241" s="28"/>
      <c r="AE241" s="28"/>
      <c r="AF241" s="28"/>
      <c r="AG241" s="28"/>
      <c r="AH241" s="28"/>
      <c r="AI241" s="28"/>
    </row>
    <row r="242" spans="2:35">
      <c r="B242" s="28"/>
      <c r="C242" s="28"/>
      <c r="D242" s="28"/>
      <c r="E242" s="33"/>
      <c r="F242" s="28"/>
      <c r="J242" s="28"/>
      <c r="K242" s="28"/>
      <c r="L242" s="28"/>
      <c r="M242" s="28"/>
      <c r="N242" s="28"/>
      <c r="O242" s="28"/>
      <c r="P242" s="28"/>
      <c r="Q242" s="28"/>
      <c r="R242" s="28"/>
      <c r="S242" s="28"/>
      <c r="T242" s="28"/>
      <c r="U242" s="28"/>
      <c r="V242" s="28"/>
      <c r="W242" s="28"/>
      <c r="X242" s="28"/>
      <c r="Y242" s="28"/>
      <c r="Z242" s="28"/>
      <c r="AA242" s="28"/>
      <c r="AB242" s="28"/>
      <c r="AC242" s="28"/>
      <c r="AD242" s="28"/>
      <c r="AE242" s="28"/>
      <c r="AF242" s="28"/>
      <c r="AG242" s="28"/>
      <c r="AH242" s="28"/>
      <c r="AI242" s="28"/>
    </row>
    <row r="243" spans="2:35">
      <c r="B243" s="28"/>
      <c r="C243" s="28"/>
      <c r="D243" s="28"/>
      <c r="E243" s="33"/>
      <c r="F243" s="28"/>
      <c r="J243" s="28"/>
      <c r="K243" s="28"/>
      <c r="L243" s="28"/>
      <c r="M243" s="28"/>
      <c r="N243" s="28"/>
      <c r="O243" s="28"/>
      <c r="P243" s="28"/>
      <c r="Q243" s="28"/>
      <c r="R243" s="28"/>
      <c r="S243" s="28"/>
      <c r="T243" s="28"/>
      <c r="U243" s="28"/>
      <c r="V243" s="28"/>
      <c r="W243" s="28"/>
      <c r="X243" s="28"/>
      <c r="Y243" s="28"/>
      <c r="Z243" s="28"/>
      <c r="AA243" s="28"/>
      <c r="AB243" s="28"/>
      <c r="AC243" s="28"/>
      <c r="AD243" s="28"/>
      <c r="AE243" s="28"/>
      <c r="AF243" s="28"/>
      <c r="AG243" s="28"/>
      <c r="AH243" s="28"/>
      <c r="AI243" s="28"/>
    </row>
    <row r="244" spans="2:35">
      <c r="B244" s="28"/>
      <c r="C244" s="28"/>
      <c r="D244" s="28"/>
      <c r="E244" s="33"/>
      <c r="F244" s="28"/>
      <c r="J244" s="28"/>
      <c r="K244" s="28"/>
      <c r="L244" s="28"/>
      <c r="M244" s="28"/>
      <c r="N244" s="28"/>
      <c r="O244" s="28"/>
      <c r="P244" s="28"/>
      <c r="Q244" s="28"/>
      <c r="R244" s="28"/>
      <c r="S244" s="28"/>
      <c r="T244" s="28"/>
      <c r="U244" s="28"/>
      <c r="V244" s="28"/>
      <c r="W244" s="28"/>
      <c r="X244" s="28"/>
      <c r="Y244" s="28"/>
      <c r="Z244" s="28"/>
      <c r="AA244" s="28"/>
      <c r="AB244" s="28"/>
      <c r="AC244" s="28"/>
      <c r="AD244" s="28"/>
      <c r="AE244" s="28"/>
      <c r="AF244" s="28"/>
      <c r="AG244" s="28"/>
      <c r="AH244" s="28"/>
      <c r="AI244" s="28"/>
    </row>
    <row r="245" spans="2:35">
      <c r="B245" s="28"/>
      <c r="C245" s="28"/>
      <c r="D245" s="28"/>
      <c r="E245" s="33"/>
      <c r="F245" s="28"/>
      <c r="J245" s="28"/>
      <c r="K245" s="28"/>
      <c r="L245" s="28"/>
      <c r="M245" s="28"/>
      <c r="N245" s="28"/>
      <c r="O245" s="28"/>
      <c r="P245" s="28"/>
      <c r="Q245" s="28"/>
      <c r="R245" s="28"/>
      <c r="S245" s="28"/>
      <c r="T245" s="28"/>
      <c r="U245" s="28"/>
      <c r="V245" s="28"/>
      <c r="W245" s="28"/>
      <c r="X245" s="28"/>
      <c r="Y245" s="28"/>
      <c r="Z245" s="28"/>
      <c r="AA245" s="28"/>
      <c r="AB245" s="28"/>
      <c r="AC245" s="28"/>
      <c r="AD245" s="28"/>
      <c r="AE245" s="28"/>
      <c r="AF245" s="28"/>
      <c r="AG245" s="28"/>
      <c r="AH245" s="28"/>
      <c r="AI245" s="28"/>
    </row>
    <row r="246" spans="2:35">
      <c r="B246" s="28"/>
      <c r="C246" s="28"/>
      <c r="D246" s="28"/>
      <c r="E246" s="33"/>
      <c r="F246" s="28"/>
      <c r="J246" s="28"/>
      <c r="K246" s="28"/>
      <c r="L246" s="28"/>
      <c r="M246" s="28"/>
      <c r="N246" s="28"/>
      <c r="O246" s="28"/>
      <c r="P246" s="28"/>
      <c r="Q246" s="28"/>
      <c r="R246" s="28"/>
      <c r="S246" s="28"/>
      <c r="T246" s="28"/>
      <c r="U246" s="28"/>
      <c r="V246" s="28"/>
      <c r="W246" s="28"/>
      <c r="X246" s="28"/>
      <c r="Y246" s="28"/>
      <c r="Z246" s="28"/>
      <c r="AA246" s="28"/>
      <c r="AB246" s="28"/>
      <c r="AC246" s="28"/>
      <c r="AD246" s="28"/>
      <c r="AE246" s="28"/>
      <c r="AF246" s="28"/>
      <c r="AG246" s="28"/>
      <c r="AH246" s="28"/>
      <c r="AI246" s="28"/>
    </row>
    <row r="247" spans="2:35">
      <c r="B247" s="28"/>
      <c r="C247" s="28"/>
      <c r="D247" s="28"/>
      <c r="E247" s="33"/>
      <c r="F247" s="28"/>
      <c r="J247" s="28"/>
      <c r="K247" s="28"/>
      <c r="L247" s="28"/>
      <c r="M247" s="28"/>
      <c r="N247" s="28"/>
      <c r="O247" s="28"/>
      <c r="P247" s="28"/>
      <c r="Q247" s="28"/>
      <c r="R247" s="28"/>
      <c r="S247" s="28"/>
      <c r="T247" s="28"/>
      <c r="U247" s="28"/>
      <c r="V247" s="28"/>
      <c r="W247" s="28"/>
      <c r="X247" s="28"/>
      <c r="Y247" s="28"/>
      <c r="Z247" s="28"/>
      <c r="AA247" s="28"/>
      <c r="AB247" s="28"/>
      <c r="AC247" s="28"/>
      <c r="AD247" s="28"/>
      <c r="AE247" s="28"/>
      <c r="AF247" s="28"/>
      <c r="AG247" s="28"/>
      <c r="AH247" s="28"/>
      <c r="AI247" s="28"/>
    </row>
    <row r="248" spans="2:35">
      <c r="B248" s="28"/>
      <c r="C248" s="28"/>
      <c r="D248" s="28"/>
      <c r="E248" s="33"/>
      <c r="F248" s="28"/>
      <c r="J248" s="28"/>
      <c r="K248" s="28"/>
      <c r="L248" s="28"/>
      <c r="M248" s="28"/>
      <c r="N248" s="28"/>
      <c r="O248" s="28"/>
      <c r="P248" s="28"/>
      <c r="Q248" s="28"/>
      <c r="R248" s="28"/>
      <c r="S248" s="28"/>
      <c r="T248" s="28"/>
      <c r="U248" s="28"/>
      <c r="V248" s="28"/>
      <c r="W248" s="28"/>
      <c r="X248" s="28"/>
      <c r="Y248" s="28"/>
      <c r="Z248" s="28"/>
      <c r="AA248" s="28"/>
      <c r="AB248" s="28"/>
      <c r="AC248" s="28"/>
      <c r="AD248" s="28"/>
      <c r="AE248" s="28"/>
      <c r="AF248" s="28"/>
      <c r="AG248" s="28"/>
      <c r="AH248" s="28"/>
      <c r="AI248" s="28"/>
    </row>
    <row r="249" spans="2:35">
      <c r="B249" s="28"/>
      <c r="C249" s="28"/>
      <c r="D249" s="28"/>
      <c r="E249" s="33"/>
      <c r="F249" s="28"/>
      <c r="J249" s="28"/>
      <c r="K249" s="28"/>
      <c r="L249" s="28"/>
      <c r="M249" s="28"/>
      <c r="N249" s="28"/>
      <c r="O249" s="28"/>
      <c r="P249" s="28"/>
      <c r="Q249" s="28"/>
      <c r="R249" s="28"/>
      <c r="S249" s="28"/>
      <c r="T249" s="28"/>
      <c r="U249" s="28"/>
      <c r="V249" s="28"/>
      <c r="W249" s="28"/>
      <c r="X249" s="28"/>
      <c r="Y249" s="28"/>
      <c r="Z249" s="28"/>
      <c r="AA249" s="28"/>
      <c r="AB249" s="28"/>
      <c r="AC249" s="28"/>
      <c r="AD249" s="28"/>
      <c r="AE249" s="28"/>
      <c r="AF249" s="28"/>
      <c r="AG249" s="28"/>
      <c r="AH249" s="28"/>
      <c r="AI249" s="28"/>
    </row>
    <row r="250" spans="2:35">
      <c r="B250" s="28"/>
      <c r="C250" s="28"/>
      <c r="D250" s="28"/>
      <c r="E250" s="33"/>
      <c r="F250" s="28"/>
      <c r="J250" s="28"/>
      <c r="K250" s="28"/>
      <c r="L250" s="28"/>
      <c r="M250" s="28"/>
      <c r="N250" s="28"/>
      <c r="O250" s="28"/>
      <c r="P250" s="28"/>
      <c r="Q250" s="28"/>
      <c r="R250" s="28"/>
      <c r="S250" s="28"/>
      <c r="T250" s="28"/>
      <c r="U250" s="28"/>
      <c r="V250" s="28"/>
      <c r="W250" s="28"/>
      <c r="X250" s="28"/>
      <c r="Y250" s="28"/>
      <c r="Z250" s="28"/>
      <c r="AA250" s="28"/>
      <c r="AB250" s="28"/>
      <c r="AC250" s="28"/>
      <c r="AD250" s="28"/>
      <c r="AE250" s="28"/>
      <c r="AF250" s="28"/>
      <c r="AG250" s="28"/>
      <c r="AH250" s="28"/>
      <c r="AI250" s="28"/>
    </row>
    <row r="251" spans="2:35">
      <c r="B251" s="28"/>
      <c r="C251" s="28"/>
      <c r="D251" s="28"/>
      <c r="E251" s="33"/>
      <c r="F251" s="28"/>
      <c r="J251" s="28"/>
      <c r="K251" s="28"/>
      <c r="L251" s="28"/>
      <c r="M251" s="28"/>
      <c r="N251" s="28"/>
      <c r="O251" s="28"/>
      <c r="P251" s="28"/>
      <c r="Q251" s="28"/>
      <c r="R251" s="28"/>
      <c r="S251" s="28"/>
      <c r="T251" s="28"/>
      <c r="U251" s="28"/>
      <c r="V251" s="28"/>
      <c r="W251" s="28"/>
      <c r="X251" s="28"/>
      <c r="Y251" s="28"/>
      <c r="Z251" s="28"/>
      <c r="AA251" s="28"/>
      <c r="AB251" s="28"/>
      <c r="AC251" s="28"/>
      <c r="AD251" s="28"/>
      <c r="AE251" s="28"/>
      <c r="AF251" s="28"/>
      <c r="AG251" s="28"/>
      <c r="AH251" s="28"/>
      <c r="AI251" s="28"/>
    </row>
    <row r="252" spans="2:35">
      <c r="B252" s="28"/>
      <c r="C252" s="28"/>
      <c r="D252" s="28"/>
      <c r="E252" s="33"/>
      <c r="F252" s="28"/>
      <c r="J252" s="28"/>
      <c r="K252" s="28"/>
      <c r="L252" s="28"/>
      <c r="M252" s="28"/>
      <c r="N252" s="28"/>
      <c r="O252" s="28"/>
      <c r="P252" s="28"/>
      <c r="Q252" s="28"/>
      <c r="R252" s="28"/>
      <c r="S252" s="28"/>
      <c r="T252" s="28"/>
      <c r="U252" s="28"/>
      <c r="V252" s="28"/>
      <c r="W252" s="28"/>
      <c r="X252" s="28"/>
      <c r="Y252" s="28"/>
      <c r="Z252" s="28"/>
      <c r="AA252" s="28"/>
      <c r="AB252" s="28"/>
      <c r="AC252" s="28"/>
      <c r="AD252" s="28"/>
      <c r="AE252" s="28"/>
      <c r="AF252" s="28"/>
      <c r="AG252" s="28"/>
      <c r="AH252" s="28"/>
      <c r="AI252" s="28"/>
    </row>
    <row r="253" spans="2:35">
      <c r="B253" s="28"/>
      <c r="C253" s="28"/>
      <c r="D253" s="28"/>
      <c r="E253" s="33"/>
      <c r="F253" s="28"/>
      <c r="J253" s="28"/>
      <c r="K253" s="28"/>
      <c r="L253" s="28"/>
      <c r="M253" s="28"/>
      <c r="N253" s="28"/>
      <c r="O253" s="28"/>
      <c r="P253" s="28"/>
      <c r="Q253" s="28"/>
      <c r="R253" s="28"/>
      <c r="S253" s="28"/>
      <c r="T253" s="28"/>
      <c r="U253" s="28"/>
      <c r="V253" s="28"/>
      <c r="W253" s="28"/>
      <c r="X253" s="28"/>
      <c r="Y253" s="28"/>
      <c r="Z253" s="28"/>
      <c r="AA253" s="28"/>
      <c r="AB253" s="28"/>
      <c r="AC253" s="28"/>
      <c r="AD253" s="28"/>
      <c r="AE253" s="28"/>
      <c r="AF253" s="28"/>
      <c r="AG253" s="28"/>
      <c r="AH253" s="28"/>
      <c r="AI253" s="28"/>
    </row>
    <row r="254" spans="2:35">
      <c r="B254" s="28"/>
      <c r="C254" s="28"/>
      <c r="D254" s="28"/>
      <c r="E254" s="33"/>
      <c r="F254" s="28"/>
      <c r="J254" s="28"/>
      <c r="K254" s="28"/>
      <c r="L254" s="28"/>
      <c r="M254" s="28"/>
      <c r="N254" s="28"/>
      <c r="O254" s="28"/>
      <c r="P254" s="28"/>
      <c r="Q254" s="28"/>
      <c r="R254" s="28"/>
      <c r="S254" s="28"/>
      <c r="T254" s="28"/>
      <c r="U254" s="28"/>
      <c r="V254" s="28"/>
      <c r="W254" s="28"/>
      <c r="X254" s="28"/>
      <c r="Y254" s="28"/>
      <c r="Z254" s="28"/>
      <c r="AA254" s="28"/>
      <c r="AB254" s="28"/>
      <c r="AC254" s="28"/>
      <c r="AD254" s="28"/>
      <c r="AE254" s="28"/>
      <c r="AF254" s="28"/>
      <c r="AG254" s="28"/>
      <c r="AH254" s="28"/>
      <c r="AI254" s="28"/>
    </row>
    <row r="255" spans="2:35">
      <c r="B255" s="28"/>
      <c r="C255" s="28"/>
      <c r="D255" s="28"/>
      <c r="E255" s="33"/>
      <c r="F255" s="28"/>
      <c r="J255" s="28"/>
      <c r="K255" s="28"/>
      <c r="L255" s="28"/>
      <c r="M255" s="28"/>
      <c r="N255" s="28"/>
      <c r="O255" s="28"/>
      <c r="P255" s="28"/>
      <c r="Q255" s="28"/>
      <c r="R255" s="28"/>
      <c r="S255" s="28"/>
      <c r="T255" s="28"/>
      <c r="U255" s="28"/>
      <c r="V255" s="28"/>
      <c r="W255" s="28"/>
      <c r="X255" s="28"/>
      <c r="Y255" s="28"/>
      <c r="Z255" s="28"/>
      <c r="AA255" s="28"/>
      <c r="AB255" s="28"/>
      <c r="AC255" s="28"/>
      <c r="AD255" s="28"/>
      <c r="AE255" s="28"/>
      <c r="AF255" s="28"/>
      <c r="AG255" s="28"/>
      <c r="AH255" s="28"/>
      <c r="AI255" s="28"/>
    </row>
    <row r="256" spans="2:35">
      <c r="B256" s="28"/>
      <c r="C256" s="28"/>
      <c r="D256" s="28"/>
      <c r="E256" s="33"/>
      <c r="F256" s="28"/>
      <c r="J256" s="28"/>
      <c r="K256" s="28"/>
      <c r="L256" s="28"/>
      <c r="M256" s="28"/>
      <c r="N256" s="28"/>
      <c r="O256" s="28"/>
      <c r="P256" s="28"/>
      <c r="Q256" s="28"/>
      <c r="R256" s="28"/>
      <c r="S256" s="28"/>
      <c r="T256" s="28"/>
      <c r="U256" s="28"/>
      <c r="V256" s="28"/>
      <c r="W256" s="28"/>
      <c r="X256" s="28"/>
      <c r="Y256" s="28"/>
      <c r="Z256" s="28"/>
      <c r="AA256" s="28"/>
      <c r="AB256" s="28"/>
      <c r="AC256" s="28"/>
      <c r="AD256" s="28"/>
      <c r="AE256" s="28"/>
      <c r="AF256" s="28"/>
      <c r="AG256" s="28"/>
      <c r="AH256" s="28"/>
      <c r="AI256" s="28"/>
    </row>
    <row r="257" spans="2:35">
      <c r="B257" s="28"/>
      <c r="C257" s="28"/>
      <c r="D257" s="28"/>
      <c r="E257" s="33"/>
      <c r="F257" s="28"/>
      <c r="J257" s="28"/>
      <c r="K257" s="28"/>
      <c r="L257" s="28"/>
      <c r="M257" s="28"/>
      <c r="N257" s="28"/>
      <c r="O257" s="28"/>
      <c r="P257" s="28"/>
      <c r="Q257" s="28"/>
      <c r="R257" s="28"/>
      <c r="S257" s="28"/>
      <c r="T257" s="28"/>
      <c r="U257" s="28"/>
      <c r="V257" s="28"/>
      <c r="W257" s="28"/>
      <c r="X257" s="28"/>
      <c r="Y257" s="28"/>
      <c r="Z257" s="28"/>
      <c r="AA257" s="28"/>
      <c r="AB257" s="28"/>
      <c r="AC257" s="28"/>
      <c r="AD257" s="28"/>
      <c r="AE257" s="28"/>
      <c r="AF257" s="28"/>
      <c r="AG257" s="28"/>
      <c r="AH257" s="28"/>
      <c r="AI257" s="28"/>
    </row>
    <row r="258" spans="2:35">
      <c r="B258" s="28"/>
      <c r="C258" s="28"/>
      <c r="D258" s="28"/>
      <c r="E258" s="33"/>
      <c r="F258" s="28"/>
      <c r="J258" s="28"/>
      <c r="K258" s="28"/>
      <c r="L258" s="28"/>
      <c r="M258" s="28"/>
      <c r="N258" s="28"/>
      <c r="O258" s="28"/>
      <c r="P258" s="28"/>
      <c r="Q258" s="28"/>
      <c r="R258" s="28"/>
      <c r="S258" s="28"/>
      <c r="T258" s="28"/>
      <c r="U258" s="28"/>
      <c r="V258" s="28"/>
      <c r="W258" s="28"/>
      <c r="X258" s="28"/>
      <c r="Y258" s="28"/>
      <c r="Z258" s="28"/>
      <c r="AA258" s="28"/>
      <c r="AB258" s="28"/>
      <c r="AC258" s="28"/>
      <c r="AD258" s="28"/>
      <c r="AE258" s="28"/>
      <c r="AF258" s="28"/>
      <c r="AG258" s="28"/>
      <c r="AH258" s="28"/>
      <c r="AI258" s="28"/>
    </row>
    <row r="259" spans="2:35">
      <c r="B259" s="28"/>
      <c r="C259" s="28"/>
      <c r="D259" s="28"/>
      <c r="E259" s="33"/>
      <c r="F259" s="28"/>
      <c r="J259" s="28"/>
      <c r="K259" s="28"/>
      <c r="L259" s="28"/>
      <c r="M259" s="28"/>
      <c r="N259" s="28"/>
      <c r="O259" s="28"/>
      <c r="P259" s="28"/>
      <c r="Q259" s="28"/>
      <c r="R259" s="28"/>
      <c r="S259" s="28"/>
      <c r="T259" s="28"/>
      <c r="U259" s="28"/>
      <c r="V259" s="28"/>
      <c r="W259" s="28"/>
      <c r="X259" s="28"/>
      <c r="Y259" s="28"/>
      <c r="Z259" s="28"/>
      <c r="AA259" s="28"/>
      <c r="AB259" s="28"/>
      <c r="AC259" s="28"/>
      <c r="AD259" s="28"/>
      <c r="AE259" s="28"/>
      <c r="AF259" s="28"/>
      <c r="AG259" s="28"/>
      <c r="AH259" s="28"/>
      <c r="AI259" s="28"/>
    </row>
    <row r="260" spans="2:35">
      <c r="B260" s="28"/>
      <c r="C260" s="28"/>
      <c r="D260" s="28"/>
      <c r="E260" s="33"/>
      <c r="F260" s="28"/>
      <c r="J260" s="28"/>
      <c r="K260" s="28"/>
      <c r="L260" s="28"/>
      <c r="M260" s="28"/>
      <c r="N260" s="28"/>
      <c r="O260" s="28"/>
      <c r="P260" s="28"/>
      <c r="Q260" s="28"/>
      <c r="R260" s="28"/>
      <c r="S260" s="28"/>
      <c r="T260" s="28"/>
      <c r="U260" s="28"/>
      <c r="V260" s="28"/>
      <c r="W260" s="28"/>
      <c r="X260" s="28"/>
      <c r="Y260" s="28"/>
      <c r="Z260" s="28"/>
      <c r="AA260" s="28"/>
      <c r="AB260" s="28"/>
      <c r="AC260" s="28"/>
      <c r="AD260" s="28"/>
      <c r="AE260" s="28"/>
      <c r="AF260" s="28"/>
      <c r="AG260" s="28"/>
      <c r="AH260" s="28"/>
      <c r="AI260" s="28"/>
    </row>
    <row r="261" spans="2:35">
      <c r="B261" s="28"/>
      <c r="C261" s="28"/>
      <c r="D261" s="28"/>
      <c r="E261" s="33"/>
      <c r="F261" s="28"/>
      <c r="J261" s="28"/>
      <c r="K261" s="28"/>
      <c r="L261" s="28"/>
      <c r="M261" s="28"/>
      <c r="N261" s="28"/>
      <c r="O261" s="28"/>
      <c r="P261" s="28"/>
      <c r="Q261" s="28"/>
      <c r="R261" s="28"/>
      <c r="S261" s="28"/>
      <c r="T261" s="28"/>
      <c r="U261" s="28"/>
      <c r="V261" s="28"/>
      <c r="W261" s="28"/>
      <c r="X261" s="28"/>
      <c r="Y261" s="28"/>
      <c r="Z261" s="28"/>
      <c r="AA261" s="28"/>
      <c r="AB261" s="28"/>
      <c r="AC261" s="28"/>
      <c r="AD261" s="28"/>
      <c r="AE261" s="28"/>
      <c r="AF261" s="28"/>
      <c r="AG261" s="28"/>
      <c r="AH261" s="28"/>
      <c r="AI261" s="28"/>
    </row>
    <row r="262" spans="2:35">
      <c r="B262" s="28"/>
      <c r="C262" s="28"/>
      <c r="D262" s="28"/>
      <c r="E262" s="33"/>
      <c r="F262" s="28"/>
      <c r="J262" s="28"/>
      <c r="K262" s="28"/>
      <c r="L262" s="28"/>
      <c r="M262" s="28"/>
      <c r="N262" s="28"/>
      <c r="O262" s="28"/>
      <c r="P262" s="28"/>
      <c r="Q262" s="28"/>
      <c r="R262" s="28"/>
      <c r="S262" s="28"/>
      <c r="T262" s="28"/>
      <c r="U262" s="28"/>
      <c r="V262" s="28"/>
      <c r="W262" s="28"/>
      <c r="X262" s="28"/>
      <c r="Y262" s="28"/>
      <c r="Z262" s="28"/>
      <c r="AA262" s="28"/>
      <c r="AB262" s="28"/>
      <c r="AC262" s="28"/>
      <c r="AD262" s="28"/>
      <c r="AE262" s="28"/>
      <c r="AF262" s="28"/>
      <c r="AG262" s="28"/>
      <c r="AH262" s="28"/>
      <c r="AI262" s="28"/>
    </row>
    <row r="263" spans="2:35">
      <c r="B263" s="28"/>
      <c r="C263" s="28"/>
      <c r="D263" s="28"/>
      <c r="E263" s="33"/>
      <c r="F263" s="28"/>
      <c r="J263" s="28"/>
      <c r="K263" s="28"/>
      <c r="L263" s="28"/>
      <c r="M263" s="28"/>
      <c r="N263" s="28"/>
      <c r="O263" s="28"/>
      <c r="P263" s="28"/>
      <c r="Q263" s="28"/>
      <c r="R263" s="28"/>
      <c r="S263" s="28"/>
      <c r="T263" s="28"/>
      <c r="U263" s="28"/>
      <c r="V263" s="28"/>
      <c r="W263" s="28"/>
      <c r="X263" s="28"/>
      <c r="Y263" s="28"/>
      <c r="Z263" s="28"/>
      <c r="AA263" s="28"/>
      <c r="AB263" s="28"/>
      <c r="AC263" s="28"/>
      <c r="AD263" s="28"/>
      <c r="AE263" s="28"/>
      <c r="AF263" s="28"/>
      <c r="AG263" s="28"/>
      <c r="AH263" s="28"/>
      <c r="AI263" s="28"/>
    </row>
    <row r="264" spans="2:35">
      <c r="B264" s="28"/>
      <c r="C264" s="28"/>
      <c r="D264" s="28"/>
      <c r="E264" s="33"/>
      <c r="F264" s="28"/>
      <c r="J264" s="28"/>
      <c r="K264" s="28"/>
      <c r="L264" s="28"/>
      <c r="M264" s="28"/>
      <c r="N264" s="28"/>
      <c r="O264" s="28"/>
      <c r="P264" s="28"/>
      <c r="Q264" s="28"/>
      <c r="R264" s="28"/>
      <c r="S264" s="28"/>
      <c r="T264" s="28"/>
      <c r="U264" s="28"/>
      <c r="V264" s="28"/>
      <c r="W264" s="28"/>
      <c r="X264" s="28"/>
      <c r="Y264" s="28"/>
      <c r="Z264" s="28"/>
      <c r="AA264" s="28"/>
      <c r="AB264" s="28"/>
      <c r="AC264" s="28"/>
      <c r="AD264" s="28"/>
      <c r="AE264" s="28"/>
      <c r="AF264" s="28"/>
      <c r="AG264" s="28"/>
      <c r="AH264" s="28"/>
      <c r="AI264" s="28"/>
    </row>
    <row r="265" spans="2:35">
      <c r="B265" s="28"/>
      <c r="C265" s="28"/>
      <c r="D265" s="28"/>
      <c r="E265" s="33"/>
      <c r="F265" s="28"/>
      <c r="J265" s="28"/>
      <c r="K265" s="28"/>
      <c r="L265" s="28"/>
      <c r="M265" s="28"/>
      <c r="N265" s="28"/>
      <c r="O265" s="28"/>
      <c r="P265" s="28"/>
      <c r="Q265" s="28"/>
      <c r="R265" s="28"/>
      <c r="S265" s="28"/>
      <c r="T265" s="28"/>
      <c r="U265" s="28"/>
      <c r="V265" s="28"/>
      <c r="W265" s="28"/>
      <c r="X265" s="28"/>
      <c r="Y265" s="28"/>
      <c r="Z265" s="28"/>
      <c r="AA265" s="28"/>
      <c r="AB265" s="28"/>
      <c r="AC265" s="28"/>
      <c r="AD265" s="28"/>
      <c r="AE265" s="28"/>
      <c r="AF265" s="28"/>
      <c r="AG265" s="28"/>
      <c r="AH265" s="28"/>
      <c r="AI265" s="28"/>
    </row>
    <row r="266" spans="2:35">
      <c r="B266" s="28"/>
      <c r="C266" s="28"/>
      <c r="D266" s="28"/>
      <c r="E266" s="33"/>
      <c r="F266" s="28"/>
      <c r="J266" s="28"/>
      <c r="K266" s="28"/>
      <c r="L266" s="28"/>
      <c r="M266" s="28"/>
      <c r="N266" s="28"/>
      <c r="O266" s="28"/>
      <c r="P266" s="28"/>
      <c r="Q266" s="28"/>
      <c r="R266" s="28"/>
      <c r="S266" s="28"/>
      <c r="T266" s="28"/>
      <c r="U266" s="28"/>
      <c r="V266" s="28"/>
      <c r="W266" s="28"/>
      <c r="X266" s="28"/>
      <c r="Y266" s="28"/>
      <c r="Z266" s="28"/>
      <c r="AA266" s="28"/>
      <c r="AB266" s="28"/>
      <c r="AC266" s="28"/>
      <c r="AD266" s="28"/>
      <c r="AE266" s="28"/>
      <c r="AF266" s="28"/>
      <c r="AG266" s="28"/>
      <c r="AH266" s="28"/>
      <c r="AI266" s="28"/>
    </row>
    <row r="267" spans="2:35">
      <c r="B267" s="28"/>
      <c r="C267" s="28"/>
      <c r="D267" s="28"/>
      <c r="E267" s="33"/>
      <c r="F267" s="28"/>
      <c r="J267" s="28"/>
      <c r="K267" s="28"/>
      <c r="L267" s="28"/>
      <c r="M267" s="28"/>
      <c r="N267" s="28"/>
      <c r="O267" s="28"/>
      <c r="P267" s="28"/>
      <c r="Q267" s="28"/>
      <c r="R267" s="28"/>
      <c r="S267" s="28"/>
      <c r="T267" s="28"/>
      <c r="U267" s="28"/>
      <c r="V267" s="28"/>
      <c r="W267" s="28"/>
      <c r="X267" s="28"/>
      <c r="Y267" s="28"/>
      <c r="Z267" s="28"/>
      <c r="AA267" s="28"/>
      <c r="AB267" s="28"/>
      <c r="AC267" s="28"/>
      <c r="AD267" s="28"/>
      <c r="AE267" s="28"/>
      <c r="AF267" s="28"/>
      <c r="AG267" s="28"/>
      <c r="AH267" s="28"/>
      <c r="AI267" s="28"/>
    </row>
    <row r="268" spans="2:35">
      <c r="B268" s="28"/>
      <c r="C268" s="28"/>
      <c r="D268" s="28"/>
      <c r="E268" s="33"/>
      <c r="F268" s="28"/>
      <c r="J268" s="28"/>
      <c r="K268" s="28"/>
      <c r="L268" s="28"/>
      <c r="M268" s="28"/>
      <c r="N268" s="28"/>
      <c r="O268" s="28"/>
      <c r="P268" s="28"/>
      <c r="Q268" s="28"/>
      <c r="R268" s="28"/>
      <c r="S268" s="28"/>
      <c r="T268" s="28"/>
      <c r="U268" s="28"/>
      <c r="V268" s="28"/>
      <c r="W268" s="28"/>
      <c r="X268" s="28"/>
      <c r="Y268" s="28"/>
      <c r="Z268" s="28"/>
      <c r="AA268" s="28"/>
      <c r="AB268" s="28"/>
      <c r="AC268" s="28"/>
      <c r="AD268" s="28"/>
      <c r="AE268" s="28"/>
      <c r="AF268" s="28"/>
      <c r="AG268" s="28"/>
      <c r="AH268" s="28"/>
      <c r="AI268" s="28"/>
    </row>
    <row r="269" spans="2:35">
      <c r="B269" s="28"/>
      <c r="C269" s="28"/>
      <c r="D269" s="28"/>
      <c r="E269" s="33"/>
      <c r="F269" s="28"/>
      <c r="J269" s="28"/>
      <c r="K269" s="28"/>
      <c r="L269" s="28"/>
      <c r="M269" s="28"/>
      <c r="N269" s="28"/>
      <c r="O269" s="28"/>
      <c r="P269" s="28"/>
      <c r="Q269" s="28"/>
      <c r="R269" s="28"/>
      <c r="S269" s="28"/>
      <c r="T269" s="28"/>
      <c r="U269" s="28"/>
      <c r="V269" s="28"/>
      <c r="W269" s="28"/>
      <c r="X269" s="28"/>
      <c r="Y269" s="28"/>
      <c r="Z269" s="28"/>
      <c r="AA269" s="28"/>
      <c r="AB269" s="28"/>
      <c r="AC269" s="28"/>
      <c r="AD269" s="28"/>
      <c r="AE269" s="28"/>
      <c r="AF269" s="28"/>
      <c r="AG269" s="28"/>
      <c r="AH269" s="28"/>
      <c r="AI269" s="28"/>
    </row>
    <row r="270" spans="2:35">
      <c r="B270" s="28"/>
      <c r="C270" s="28"/>
      <c r="D270" s="28"/>
      <c r="E270" s="33"/>
      <c r="F270" s="28"/>
      <c r="J270" s="28"/>
      <c r="K270" s="28"/>
      <c r="L270" s="28"/>
      <c r="M270" s="28"/>
      <c r="N270" s="28"/>
      <c r="O270" s="28"/>
      <c r="P270" s="28"/>
      <c r="Q270" s="28"/>
      <c r="R270" s="28"/>
      <c r="S270" s="28"/>
      <c r="T270" s="28"/>
      <c r="U270" s="28"/>
      <c r="V270" s="28"/>
      <c r="W270" s="28"/>
      <c r="X270" s="28"/>
      <c r="Y270" s="28"/>
      <c r="Z270" s="28"/>
      <c r="AA270" s="28"/>
      <c r="AB270" s="28"/>
      <c r="AC270" s="28"/>
      <c r="AD270" s="28"/>
      <c r="AE270" s="28"/>
      <c r="AF270" s="28"/>
      <c r="AG270" s="28"/>
      <c r="AH270" s="28"/>
      <c r="AI270" s="28"/>
    </row>
    <row r="271" spans="2:35">
      <c r="B271" s="28"/>
      <c r="C271" s="28"/>
      <c r="D271" s="28"/>
      <c r="E271" s="33"/>
      <c r="F271" s="28"/>
      <c r="J271" s="28"/>
      <c r="K271" s="28"/>
      <c r="L271" s="28"/>
      <c r="M271" s="28"/>
      <c r="N271" s="28"/>
      <c r="O271" s="28"/>
      <c r="P271" s="28"/>
      <c r="Q271" s="28"/>
      <c r="R271" s="28"/>
      <c r="S271" s="28"/>
      <c r="T271" s="28"/>
      <c r="U271" s="28"/>
      <c r="V271" s="28"/>
      <c r="W271" s="28"/>
      <c r="X271" s="28"/>
      <c r="Y271" s="28"/>
      <c r="Z271" s="28"/>
      <c r="AA271" s="28"/>
      <c r="AB271" s="28"/>
      <c r="AC271" s="28"/>
      <c r="AD271" s="28"/>
      <c r="AE271" s="28"/>
      <c r="AF271" s="28"/>
      <c r="AG271" s="28"/>
      <c r="AH271" s="28"/>
      <c r="AI271" s="28"/>
    </row>
    <row r="272" spans="2:35">
      <c r="B272" s="28"/>
      <c r="C272" s="28"/>
      <c r="D272" s="28"/>
      <c r="E272" s="33"/>
      <c r="F272" s="28"/>
      <c r="J272" s="28"/>
      <c r="K272" s="28"/>
      <c r="L272" s="28"/>
      <c r="M272" s="28"/>
      <c r="N272" s="28"/>
      <c r="O272" s="28"/>
      <c r="P272" s="28"/>
      <c r="Q272" s="28"/>
      <c r="R272" s="28"/>
      <c r="S272" s="28"/>
      <c r="T272" s="28"/>
      <c r="U272" s="28"/>
      <c r="V272" s="28"/>
      <c r="W272" s="28"/>
      <c r="X272" s="28"/>
      <c r="Y272" s="28"/>
      <c r="Z272" s="28"/>
      <c r="AA272" s="28"/>
      <c r="AB272" s="28"/>
      <c r="AC272" s="28"/>
      <c r="AD272" s="28"/>
      <c r="AE272" s="28"/>
      <c r="AF272" s="28"/>
      <c r="AG272" s="28"/>
      <c r="AH272" s="28"/>
      <c r="AI272" s="28"/>
    </row>
    <row r="273" spans="2:35">
      <c r="B273" s="28"/>
      <c r="C273" s="28"/>
      <c r="D273" s="28"/>
      <c r="E273" s="33"/>
      <c r="F273" s="28"/>
      <c r="J273" s="28"/>
      <c r="K273" s="28"/>
      <c r="L273" s="28"/>
      <c r="M273" s="28"/>
      <c r="N273" s="28"/>
      <c r="O273" s="28"/>
      <c r="P273" s="28"/>
      <c r="Q273" s="28"/>
      <c r="R273" s="28"/>
      <c r="S273" s="28"/>
      <c r="T273" s="28"/>
      <c r="U273" s="28"/>
      <c r="V273" s="28"/>
      <c r="W273" s="28"/>
      <c r="X273" s="28"/>
      <c r="Y273" s="28"/>
      <c r="Z273" s="28"/>
      <c r="AA273" s="28"/>
      <c r="AB273" s="28"/>
      <c r="AC273" s="28"/>
      <c r="AD273" s="28"/>
      <c r="AE273" s="28"/>
      <c r="AF273" s="28"/>
      <c r="AG273" s="28"/>
      <c r="AH273" s="28"/>
      <c r="AI273" s="28"/>
    </row>
    <row r="274" spans="2:35">
      <c r="B274" s="28"/>
      <c r="C274" s="28"/>
      <c r="D274" s="28"/>
      <c r="E274" s="33"/>
      <c r="F274" s="28"/>
      <c r="J274" s="28"/>
      <c r="K274" s="28"/>
      <c r="L274" s="28"/>
      <c r="M274" s="28"/>
      <c r="N274" s="28"/>
      <c r="O274" s="28"/>
      <c r="P274" s="28"/>
      <c r="Q274" s="28"/>
      <c r="R274" s="28"/>
      <c r="S274" s="28"/>
      <c r="T274" s="28"/>
      <c r="U274" s="28"/>
      <c r="V274" s="28"/>
      <c r="W274" s="28"/>
      <c r="X274" s="28"/>
      <c r="Y274" s="28"/>
      <c r="Z274" s="28"/>
      <c r="AA274" s="28"/>
      <c r="AB274" s="28"/>
      <c r="AC274" s="28"/>
      <c r="AD274" s="28"/>
      <c r="AE274" s="28"/>
      <c r="AF274" s="28"/>
      <c r="AG274" s="28"/>
      <c r="AH274" s="28"/>
      <c r="AI274" s="28"/>
    </row>
    <row r="275" spans="2:35">
      <c r="B275" s="28"/>
      <c r="C275" s="28"/>
      <c r="D275" s="28"/>
      <c r="E275" s="33"/>
      <c r="F275" s="28"/>
      <c r="J275" s="28"/>
      <c r="K275" s="28"/>
      <c r="L275" s="28"/>
      <c r="M275" s="28"/>
      <c r="N275" s="28"/>
      <c r="O275" s="28"/>
      <c r="P275" s="28"/>
      <c r="Q275" s="28"/>
      <c r="R275" s="28"/>
      <c r="S275" s="28"/>
      <c r="T275" s="28"/>
      <c r="U275" s="28"/>
      <c r="V275" s="28"/>
      <c r="W275" s="28"/>
      <c r="X275" s="28"/>
      <c r="Y275" s="28"/>
      <c r="Z275" s="28"/>
      <c r="AA275" s="28"/>
      <c r="AB275" s="28"/>
      <c r="AC275" s="28"/>
      <c r="AD275" s="28"/>
      <c r="AE275" s="28"/>
      <c r="AF275" s="28"/>
      <c r="AG275" s="28"/>
      <c r="AH275" s="28"/>
      <c r="AI275" s="28"/>
    </row>
    <row r="276" spans="2:35">
      <c r="B276" s="28"/>
      <c r="C276" s="28"/>
      <c r="D276" s="28"/>
      <c r="E276" s="33"/>
      <c r="F276" s="28"/>
      <c r="J276" s="28"/>
      <c r="K276" s="28"/>
      <c r="L276" s="28"/>
      <c r="M276" s="28"/>
      <c r="N276" s="28"/>
      <c r="O276" s="28"/>
      <c r="P276" s="28"/>
      <c r="Q276" s="28"/>
      <c r="R276" s="28"/>
      <c r="S276" s="28"/>
      <c r="T276" s="28"/>
      <c r="U276" s="28"/>
      <c r="V276" s="28"/>
      <c r="W276" s="28"/>
      <c r="X276" s="28"/>
      <c r="Y276" s="28"/>
      <c r="Z276" s="28"/>
      <c r="AA276" s="28"/>
      <c r="AB276" s="28"/>
      <c r="AC276" s="28"/>
      <c r="AD276" s="28"/>
      <c r="AE276" s="28"/>
      <c r="AF276" s="28"/>
      <c r="AG276" s="28"/>
      <c r="AH276" s="28"/>
      <c r="AI276" s="28"/>
    </row>
    <row r="277" spans="2:35">
      <c r="B277" s="28"/>
      <c r="C277" s="28"/>
      <c r="D277" s="28"/>
      <c r="E277" s="33"/>
      <c r="F277" s="28"/>
      <c r="J277" s="28"/>
      <c r="K277" s="28"/>
      <c r="L277" s="28"/>
      <c r="M277" s="28"/>
      <c r="N277" s="28"/>
      <c r="O277" s="28"/>
      <c r="P277" s="28"/>
      <c r="Q277" s="28"/>
      <c r="R277" s="28"/>
      <c r="S277" s="28"/>
      <c r="T277" s="28"/>
      <c r="U277" s="28"/>
      <c r="V277" s="28"/>
      <c r="W277" s="28"/>
      <c r="X277" s="28"/>
      <c r="Y277" s="28"/>
      <c r="Z277" s="28"/>
      <c r="AA277" s="28"/>
      <c r="AB277" s="28"/>
      <c r="AC277" s="28"/>
      <c r="AD277" s="28"/>
      <c r="AE277" s="28"/>
      <c r="AF277" s="28"/>
      <c r="AG277" s="28"/>
      <c r="AH277" s="28"/>
      <c r="AI277" s="28"/>
    </row>
    <row r="278" spans="2:35">
      <c r="B278" s="28"/>
      <c r="C278" s="28"/>
      <c r="D278" s="28"/>
      <c r="E278" s="33"/>
      <c r="F278" s="28"/>
      <c r="J278" s="28"/>
      <c r="K278" s="28"/>
      <c r="L278" s="28"/>
      <c r="M278" s="28"/>
      <c r="N278" s="28"/>
      <c r="O278" s="28"/>
      <c r="P278" s="28"/>
      <c r="Q278" s="28"/>
      <c r="R278" s="28"/>
      <c r="S278" s="28"/>
      <c r="T278" s="28"/>
      <c r="U278" s="28"/>
      <c r="V278" s="28"/>
      <c r="W278" s="28"/>
      <c r="X278" s="28"/>
      <c r="Y278" s="28"/>
      <c r="Z278" s="28"/>
      <c r="AA278" s="28"/>
      <c r="AB278" s="28"/>
      <c r="AC278" s="28"/>
      <c r="AD278" s="28"/>
      <c r="AE278" s="28"/>
      <c r="AF278" s="28"/>
      <c r="AG278" s="28"/>
      <c r="AH278" s="28"/>
      <c r="AI278" s="28"/>
    </row>
    <row r="279" spans="2:35">
      <c r="B279" s="28"/>
      <c r="C279" s="28"/>
      <c r="D279" s="28"/>
      <c r="E279" s="33"/>
      <c r="F279" s="28"/>
      <c r="J279" s="28"/>
      <c r="K279" s="28"/>
      <c r="L279" s="28"/>
      <c r="M279" s="28"/>
      <c r="N279" s="28"/>
      <c r="O279" s="28"/>
      <c r="P279" s="28"/>
      <c r="Q279" s="28"/>
      <c r="R279" s="28"/>
      <c r="S279" s="28"/>
      <c r="T279" s="28"/>
      <c r="U279" s="28"/>
      <c r="V279" s="28"/>
      <c r="W279" s="28"/>
      <c r="X279" s="28"/>
      <c r="Y279" s="28"/>
      <c r="Z279" s="28"/>
      <c r="AA279" s="28"/>
      <c r="AB279" s="28"/>
      <c r="AC279" s="28"/>
      <c r="AD279" s="28"/>
      <c r="AE279" s="28"/>
      <c r="AF279" s="28"/>
      <c r="AG279" s="28"/>
      <c r="AH279" s="28"/>
      <c r="AI279" s="28"/>
    </row>
    <row r="280" spans="2:35">
      <c r="B280" s="28"/>
      <c r="C280" s="28"/>
      <c r="D280" s="28"/>
      <c r="E280" s="33"/>
      <c r="F280" s="28"/>
      <c r="J280" s="28"/>
      <c r="K280" s="28"/>
      <c r="L280" s="28"/>
      <c r="M280" s="28"/>
      <c r="N280" s="28"/>
      <c r="O280" s="28"/>
      <c r="P280" s="28"/>
      <c r="Q280" s="28"/>
      <c r="R280" s="28"/>
      <c r="S280" s="28"/>
      <c r="T280" s="28"/>
      <c r="U280" s="28"/>
      <c r="V280" s="28"/>
      <c r="W280" s="28"/>
      <c r="X280" s="28"/>
      <c r="Y280" s="28"/>
      <c r="Z280" s="28"/>
      <c r="AA280" s="28"/>
      <c r="AB280" s="28"/>
      <c r="AC280" s="28"/>
      <c r="AD280" s="28"/>
      <c r="AE280" s="28"/>
      <c r="AF280" s="28"/>
      <c r="AG280" s="28"/>
      <c r="AH280" s="28"/>
      <c r="AI280" s="28"/>
    </row>
    <row r="281" spans="2:35">
      <c r="B281" s="28"/>
      <c r="C281" s="28"/>
      <c r="D281" s="28"/>
      <c r="E281" s="33"/>
      <c r="F281" s="28"/>
      <c r="J281" s="28"/>
      <c r="K281" s="28"/>
      <c r="L281" s="28"/>
      <c r="M281" s="28"/>
      <c r="N281" s="28"/>
      <c r="O281" s="28"/>
      <c r="P281" s="28"/>
      <c r="Q281" s="28"/>
      <c r="R281" s="28"/>
      <c r="S281" s="28"/>
      <c r="T281" s="28"/>
      <c r="U281" s="28"/>
      <c r="V281" s="28"/>
      <c r="W281" s="28"/>
      <c r="X281" s="28"/>
      <c r="Y281" s="28"/>
      <c r="Z281" s="28"/>
      <c r="AA281" s="28"/>
      <c r="AB281" s="28"/>
      <c r="AC281" s="28"/>
      <c r="AD281" s="28"/>
      <c r="AE281" s="28"/>
      <c r="AF281" s="28"/>
      <c r="AG281" s="28"/>
      <c r="AH281" s="28"/>
      <c r="AI281" s="28"/>
    </row>
    <row r="282" spans="2:35">
      <c r="B282" s="28"/>
      <c r="C282" s="28"/>
      <c r="D282" s="28"/>
      <c r="E282" s="33"/>
      <c r="F282" s="28"/>
      <c r="J282" s="28"/>
      <c r="K282" s="28"/>
      <c r="L282" s="28"/>
      <c r="M282" s="28"/>
      <c r="N282" s="28"/>
      <c r="O282" s="28"/>
      <c r="P282" s="28"/>
      <c r="Q282" s="28"/>
      <c r="R282" s="28"/>
      <c r="S282" s="28"/>
      <c r="T282" s="28"/>
      <c r="U282" s="28"/>
      <c r="V282" s="28"/>
      <c r="W282" s="28"/>
      <c r="X282" s="28"/>
      <c r="Y282" s="28"/>
      <c r="Z282" s="28"/>
      <c r="AA282" s="28"/>
      <c r="AB282" s="28"/>
      <c r="AC282" s="28"/>
      <c r="AD282" s="28"/>
      <c r="AE282" s="28"/>
      <c r="AF282" s="28"/>
      <c r="AG282" s="28"/>
      <c r="AH282" s="28"/>
      <c r="AI282" s="28"/>
    </row>
    <row r="283" spans="2:35">
      <c r="B283" s="28"/>
      <c r="C283" s="28"/>
      <c r="D283" s="28"/>
      <c r="E283" s="33"/>
      <c r="F283" s="28"/>
      <c r="J283" s="28"/>
      <c r="K283" s="28"/>
      <c r="L283" s="28"/>
      <c r="M283" s="28"/>
      <c r="N283" s="28"/>
      <c r="O283" s="28"/>
      <c r="P283" s="28"/>
      <c r="Q283" s="28"/>
      <c r="R283" s="28"/>
      <c r="S283" s="28"/>
      <c r="T283" s="28"/>
      <c r="U283" s="28"/>
      <c r="V283" s="28"/>
      <c r="W283" s="28"/>
      <c r="X283" s="28"/>
      <c r="Y283" s="28"/>
      <c r="Z283" s="28"/>
      <c r="AA283" s="28"/>
      <c r="AB283" s="28"/>
      <c r="AC283" s="28"/>
      <c r="AD283" s="28"/>
      <c r="AE283" s="28"/>
      <c r="AF283" s="28"/>
      <c r="AG283" s="28"/>
      <c r="AH283" s="28"/>
      <c r="AI283" s="28"/>
    </row>
    <row r="284" spans="2:35">
      <c r="B284" s="28"/>
      <c r="C284" s="28"/>
      <c r="D284" s="28"/>
      <c r="E284" s="33"/>
      <c r="F284" s="28"/>
      <c r="J284" s="28"/>
      <c r="K284" s="28"/>
      <c r="L284" s="28"/>
      <c r="M284" s="28"/>
      <c r="N284" s="28"/>
      <c r="O284" s="28"/>
      <c r="P284" s="28"/>
      <c r="Q284" s="28"/>
      <c r="R284" s="28"/>
      <c r="S284" s="28"/>
      <c r="T284" s="28"/>
      <c r="U284" s="28"/>
      <c r="V284" s="28"/>
      <c r="W284" s="28"/>
      <c r="X284" s="28"/>
      <c r="Y284" s="28"/>
      <c r="Z284" s="28"/>
      <c r="AA284" s="28"/>
      <c r="AB284" s="28"/>
      <c r="AC284" s="28"/>
      <c r="AD284" s="28"/>
      <c r="AE284" s="28"/>
      <c r="AF284" s="28"/>
      <c r="AG284" s="28"/>
      <c r="AH284" s="28"/>
      <c r="AI284" s="28"/>
    </row>
    <row r="285" spans="2:35">
      <c r="B285" s="28"/>
      <c r="C285" s="28"/>
      <c r="D285" s="28"/>
      <c r="E285" s="33"/>
      <c r="F285" s="28"/>
      <c r="J285" s="28"/>
      <c r="K285" s="28"/>
      <c r="L285" s="28"/>
      <c r="M285" s="28"/>
      <c r="N285" s="28"/>
      <c r="O285" s="28"/>
      <c r="P285" s="28"/>
      <c r="Q285" s="28"/>
      <c r="R285" s="28"/>
      <c r="S285" s="28"/>
      <c r="T285" s="28"/>
      <c r="U285" s="28"/>
      <c r="V285" s="28"/>
      <c r="W285" s="28"/>
      <c r="X285" s="28"/>
      <c r="Y285" s="28"/>
      <c r="Z285" s="28"/>
      <c r="AA285" s="28"/>
      <c r="AB285" s="28"/>
      <c r="AC285" s="28"/>
      <c r="AD285" s="28"/>
      <c r="AE285" s="28"/>
      <c r="AF285" s="28"/>
      <c r="AG285" s="28"/>
      <c r="AH285" s="28"/>
      <c r="AI285" s="28"/>
    </row>
    <row r="286" spans="2:35">
      <c r="B286" s="28"/>
      <c r="C286" s="28"/>
      <c r="D286" s="28"/>
      <c r="E286" s="33"/>
      <c r="F286" s="28"/>
      <c r="J286" s="28"/>
      <c r="K286" s="28"/>
      <c r="L286" s="28"/>
      <c r="M286" s="28"/>
      <c r="N286" s="28"/>
      <c r="O286" s="28"/>
      <c r="P286" s="28"/>
      <c r="Q286" s="28"/>
      <c r="R286" s="28"/>
      <c r="S286" s="28"/>
      <c r="T286" s="28"/>
      <c r="U286" s="28"/>
      <c r="V286" s="28"/>
      <c r="W286" s="28"/>
      <c r="X286" s="28"/>
      <c r="Y286" s="28"/>
      <c r="Z286" s="28"/>
      <c r="AA286" s="28"/>
      <c r="AB286" s="28"/>
      <c r="AC286" s="28"/>
      <c r="AD286" s="28"/>
      <c r="AE286" s="28"/>
      <c r="AF286" s="28"/>
      <c r="AG286" s="28"/>
      <c r="AH286" s="28"/>
      <c r="AI286" s="28"/>
    </row>
    <row r="287" spans="2:35">
      <c r="B287" s="28"/>
      <c r="C287" s="28"/>
      <c r="D287" s="28"/>
      <c r="E287" s="33"/>
      <c r="F287" s="28"/>
      <c r="J287" s="28"/>
      <c r="K287" s="28"/>
      <c r="L287" s="28"/>
      <c r="M287" s="28"/>
      <c r="N287" s="28"/>
      <c r="O287" s="28"/>
      <c r="P287" s="28"/>
      <c r="Q287" s="28"/>
      <c r="R287" s="28"/>
      <c r="S287" s="28"/>
      <c r="T287" s="28"/>
      <c r="U287" s="28"/>
      <c r="V287" s="28"/>
      <c r="W287" s="28"/>
      <c r="X287" s="28"/>
      <c r="Y287" s="28"/>
      <c r="Z287" s="28"/>
      <c r="AA287" s="28"/>
      <c r="AB287" s="28"/>
      <c r="AC287" s="28"/>
      <c r="AD287" s="28"/>
      <c r="AE287" s="28"/>
      <c r="AF287" s="28"/>
      <c r="AG287" s="28"/>
      <c r="AH287" s="28"/>
      <c r="AI287" s="28"/>
    </row>
    <row r="288" spans="2:35">
      <c r="B288" s="28"/>
      <c r="C288" s="28"/>
      <c r="D288" s="28"/>
      <c r="E288" s="33"/>
      <c r="F288" s="28"/>
      <c r="J288" s="28"/>
      <c r="K288" s="28"/>
      <c r="L288" s="28"/>
      <c r="M288" s="28"/>
      <c r="N288" s="28"/>
      <c r="O288" s="28"/>
      <c r="P288" s="28"/>
      <c r="Q288" s="28"/>
      <c r="R288" s="28"/>
      <c r="S288" s="28"/>
      <c r="T288" s="28"/>
      <c r="U288" s="28"/>
      <c r="V288" s="28"/>
      <c r="W288" s="28"/>
      <c r="X288" s="28"/>
      <c r="Y288" s="28"/>
      <c r="Z288" s="28"/>
      <c r="AA288" s="28"/>
      <c r="AB288" s="28"/>
      <c r="AC288" s="28"/>
      <c r="AD288" s="28"/>
      <c r="AE288" s="28"/>
      <c r="AF288" s="28"/>
      <c r="AG288" s="28"/>
      <c r="AH288" s="28"/>
      <c r="AI288" s="28"/>
    </row>
    <row r="289" spans="2:35">
      <c r="B289" s="28"/>
      <c r="C289" s="28"/>
      <c r="D289" s="28"/>
      <c r="E289" s="33"/>
      <c r="F289" s="28"/>
      <c r="J289" s="28"/>
      <c r="K289" s="28"/>
      <c r="L289" s="28"/>
      <c r="M289" s="28"/>
      <c r="N289" s="28"/>
      <c r="O289" s="28"/>
      <c r="P289" s="28"/>
      <c r="Q289" s="28"/>
      <c r="R289" s="28"/>
      <c r="S289" s="28"/>
      <c r="T289" s="28"/>
      <c r="U289" s="28"/>
      <c r="V289" s="28"/>
      <c r="W289" s="28"/>
      <c r="X289" s="28"/>
      <c r="Y289" s="28"/>
      <c r="Z289" s="28"/>
      <c r="AA289" s="28"/>
      <c r="AB289" s="28"/>
      <c r="AC289" s="28"/>
      <c r="AD289" s="28"/>
      <c r="AE289" s="28"/>
      <c r="AF289" s="28"/>
      <c r="AG289" s="28"/>
      <c r="AH289" s="28"/>
      <c r="AI289" s="28"/>
    </row>
    <row r="290" spans="2:35">
      <c r="B290" s="28"/>
      <c r="C290" s="28"/>
      <c r="D290" s="28"/>
      <c r="E290" s="33"/>
      <c r="F290" s="28"/>
      <c r="J290" s="28"/>
      <c r="K290" s="28"/>
      <c r="L290" s="28"/>
      <c r="M290" s="28"/>
      <c r="N290" s="28"/>
      <c r="O290" s="28"/>
      <c r="P290" s="28"/>
      <c r="Q290" s="28"/>
      <c r="R290" s="28"/>
      <c r="S290" s="28"/>
      <c r="T290" s="28"/>
      <c r="U290" s="28"/>
      <c r="V290" s="28"/>
      <c r="W290" s="28"/>
      <c r="X290" s="28"/>
      <c r="Y290" s="28"/>
      <c r="Z290" s="28"/>
      <c r="AA290" s="28"/>
      <c r="AB290" s="28"/>
      <c r="AC290" s="28"/>
      <c r="AD290" s="28"/>
      <c r="AE290" s="28"/>
      <c r="AF290" s="28"/>
      <c r="AG290" s="28"/>
      <c r="AH290" s="28"/>
      <c r="AI290" s="28"/>
    </row>
    <row r="291" spans="2:35">
      <c r="B291" s="28"/>
      <c r="C291" s="28"/>
      <c r="D291" s="28"/>
      <c r="E291" s="33"/>
      <c r="F291" s="28"/>
      <c r="J291" s="28"/>
      <c r="K291" s="28"/>
      <c r="L291" s="28"/>
      <c r="M291" s="28"/>
      <c r="N291" s="28"/>
      <c r="O291" s="28"/>
      <c r="P291" s="28"/>
      <c r="Q291" s="28"/>
      <c r="R291" s="28"/>
      <c r="S291" s="28"/>
      <c r="T291" s="28"/>
      <c r="U291" s="28"/>
      <c r="V291" s="28"/>
      <c r="W291" s="28"/>
      <c r="X291" s="28"/>
      <c r="Y291" s="28"/>
      <c r="Z291" s="28"/>
      <c r="AA291" s="28"/>
      <c r="AB291" s="28"/>
      <c r="AC291" s="28"/>
      <c r="AD291" s="28"/>
      <c r="AE291" s="28"/>
      <c r="AF291" s="28"/>
      <c r="AG291" s="28"/>
      <c r="AH291" s="28"/>
      <c r="AI291" s="28"/>
    </row>
    <row r="292" spans="2:35">
      <c r="B292" s="28"/>
      <c r="C292" s="28"/>
      <c r="D292" s="28"/>
      <c r="E292" s="33"/>
      <c r="F292" s="28"/>
      <c r="J292" s="28"/>
      <c r="K292" s="28"/>
      <c r="L292" s="28"/>
      <c r="M292" s="28"/>
      <c r="N292" s="28"/>
      <c r="O292" s="28"/>
      <c r="P292" s="28"/>
      <c r="Q292" s="28"/>
      <c r="R292" s="28"/>
      <c r="S292" s="28"/>
      <c r="T292" s="28"/>
      <c r="U292" s="28"/>
      <c r="V292" s="28"/>
      <c r="W292" s="28"/>
      <c r="X292" s="28"/>
      <c r="Y292" s="28"/>
      <c r="Z292" s="28"/>
      <c r="AA292" s="28"/>
      <c r="AB292" s="28"/>
      <c r="AC292" s="28"/>
      <c r="AD292" s="28"/>
      <c r="AE292" s="28"/>
      <c r="AF292" s="28"/>
      <c r="AG292" s="28"/>
      <c r="AH292" s="28"/>
      <c r="AI292" s="28"/>
    </row>
    <row r="293" spans="2:35">
      <c r="B293" s="28"/>
      <c r="C293" s="28"/>
      <c r="D293" s="28"/>
      <c r="E293" s="33"/>
      <c r="F293" s="28"/>
      <c r="J293" s="28"/>
      <c r="K293" s="28"/>
      <c r="L293" s="28"/>
      <c r="M293" s="28"/>
      <c r="N293" s="28"/>
      <c r="O293" s="28"/>
      <c r="P293" s="28"/>
      <c r="Q293" s="28"/>
      <c r="R293" s="28"/>
      <c r="S293" s="28"/>
      <c r="T293" s="28"/>
      <c r="U293" s="28"/>
      <c r="V293" s="28"/>
      <c r="W293" s="28"/>
      <c r="X293" s="28"/>
      <c r="Y293" s="28"/>
      <c r="Z293" s="28"/>
      <c r="AA293" s="28"/>
      <c r="AB293" s="28"/>
      <c r="AC293" s="28"/>
      <c r="AD293" s="28"/>
      <c r="AE293" s="28"/>
      <c r="AF293" s="28"/>
      <c r="AG293" s="28"/>
      <c r="AH293" s="28"/>
      <c r="AI293" s="28"/>
    </row>
    <row r="294" spans="2:35">
      <c r="B294" s="28"/>
      <c r="C294" s="28"/>
      <c r="D294" s="28"/>
      <c r="E294" s="33"/>
      <c r="F294" s="28"/>
      <c r="J294" s="28"/>
      <c r="K294" s="28"/>
      <c r="L294" s="28"/>
      <c r="M294" s="28"/>
      <c r="N294" s="28"/>
      <c r="O294" s="28"/>
      <c r="P294" s="28"/>
      <c r="Q294" s="28"/>
      <c r="R294" s="28"/>
      <c r="S294" s="28"/>
      <c r="T294" s="28"/>
      <c r="U294" s="28"/>
      <c r="V294" s="28"/>
      <c r="W294" s="28"/>
      <c r="X294" s="28"/>
      <c r="Y294" s="28"/>
      <c r="Z294" s="28"/>
      <c r="AA294" s="28"/>
      <c r="AB294" s="28"/>
      <c r="AC294" s="28"/>
      <c r="AD294" s="28"/>
      <c r="AE294" s="28"/>
      <c r="AF294" s="28"/>
      <c r="AG294" s="28"/>
      <c r="AH294" s="28"/>
      <c r="AI294" s="28"/>
    </row>
    <row r="295" spans="2:35">
      <c r="B295" s="28"/>
      <c r="C295" s="28"/>
      <c r="D295" s="28"/>
      <c r="E295" s="33"/>
      <c r="F295" s="28"/>
      <c r="J295" s="28"/>
      <c r="K295" s="28"/>
      <c r="L295" s="28"/>
      <c r="M295" s="28"/>
      <c r="N295" s="28"/>
      <c r="O295" s="28"/>
      <c r="P295" s="28"/>
      <c r="Q295" s="28"/>
      <c r="R295" s="28"/>
      <c r="S295" s="28"/>
      <c r="T295" s="28"/>
      <c r="U295" s="28"/>
      <c r="V295" s="28"/>
      <c r="W295" s="28"/>
      <c r="X295" s="28"/>
      <c r="Y295" s="28"/>
      <c r="Z295" s="28"/>
      <c r="AA295" s="28"/>
      <c r="AB295" s="28"/>
      <c r="AC295" s="28"/>
      <c r="AD295" s="28"/>
      <c r="AE295" s="28"/>
      <c r="AF295" s="28"/>
      <c r="AG295" s="28"/>
      <c r="AH295" s="28"/>
      <c r="AI295" s="28"/>
    </row>
    <row r="296" spans="2:35">
      <c r="B296" s="28"/>
      <c r="C296" s="28"/>
      <c r="D296" s="28"/>
      <c r="E296" s="33"/>
      <c r="F296" s="28"/>
      <c r="J296" s="28"/>
      <c r="K296" s="28"/>
      <c r="L296" s="28"/>
      <c r="M296" s="28"/>
      <c r="N296" s="28"/>
      <c r="O296" s="28"/>
      <c r="P296" s="28"/>
      <c r="Q296" s="28"/>
      <c r="R296" s="28"/>
      <c r="S296" s="28"/>
      <c r="T296" s="28"/>
      <c r="U296" s="28"/>
      <c r="V296" s="28"/>
      <c r="W296" s="28"/>
      <c r="X296" s="28"/>
      <c r="Y296" s="28"/>
      <c r="Z296" s="28"/>
      <c r="AA296" s="28"/>
      <c r="AB296" s="28"/>
      <c r="AC296" s="28"/>
      <c r="AD296" s="28"/>
      <c r="AE296" s="28"/>
      <c r="AF296" s="28"/>
      <c r="AG296" s="28"/>
      <c r="AH296" s="28"/>
      <c r="AI296" s="28"/>
    </row>
    <row r="297" spans="2:35">
      <c r="B297" s="28"/>
      <c r="C297" s="28"/>
      <c r="D297" s="28"/>
      <c r="E297" s="33"/>
      <c r="F297" s="28"/>
      <c r="J297" s="28"/>
      <c r="K297" s="28"/>
      <c r="L297" s="28"/>
      <c r="M297" s="28"/>
      <c r="N297" s="28"/>
      <c r="O297" s="28"/>
      <c r="P297" s="28"/>
      <c r="Q297" s="28"/>
      <c r="R297" s="28"/>
      <c r="S297" s="28"/>
      <c r="T297" s="28"/>
      <c r="U297" s="28"/>
      <c r="V297" s="28"/>
      <c r="W297" s="28"/>
      <c r="X297" s="28"/>
      <c r="Y297" s="28"/>
      <c r="Z297" s="28"/>
      <c r="AA297" s="28"/>
      <c r="AB297" s="28"/>
      <c r="AC297" s="28"/>
      <c r="AD297" s="28"/>
      <c r="AE297" s="28"/>
      <c r="AF297" s="28"/>
      <c r="AG297" s="28"/>
      <c r="AH297" s="28"/>
      <c r="AI297" s="28"/>
    </row>
    <row r="298" spans="2:35">
      <c r="B298" s="28"/>
      <c r="C298" s="28"/>
      <c r="D298" s="28"/>
      <c r="E298" s="33"/>
      <c r="F298" s="28"/>
      <c r="J298" s="28"/>
      <c r="K298" s="28"/>
      <c r="L298" s="28"/>
      <c r="M298" s="28"/>
      <c r="N298" s="28"/>
      <c r="O298" s="28"/>
      <c r="P298" s="28"/>
      <c r="Q298" s="28"/>
      <c r="R298" s="28"/>
      <c r="S298" s="28"/>
      <c r="T298" s="28"/>
      <c r="U298" s="28"/>
      <c r="V298" s="28"/>
      <c r="W298" s="28"/>
      <c r="X298" s="28"/>
      <c r="Y298" s="28"/>
      <c r="Z298" s="28"/>
      <c r="AA298" s="28"/>
      <c r="AB298" s="28"/>
      <c r="AC298" s="28"/>
      <c r="AD298" s="28"/>
      <c r="AE298" s="28"/>
      <c r="AF298" s="28"/>
      <c r="AG298" s="28"/>
      <c r="AH298" s="28"/>
      <c r="AI298" s="28"/>
    </row>
    <row r="299" spans="2:35">
      <c r="B299" s="28"/>
      <c r="C299" s="28"/>
      <c r="D299" s="28"/>
      <c r="E299" s="33"/>
      <c r="F299" s="28"/>
      <c r="J299" s="28"/>
      <c r="K299" s="28"/>
      <c r="L299" s="28"/>
      <c r="M299" s="28"/>
      <c r="N299" s="28"/>
      <c r="O299" s="28"/>
      <c r="P299" s="28"/>
      <c r="Q299" s="28"/>
      <c r="R299" s="28"/>
      <c r="S299" s="28"/>
      <c r="T299" s="28"/>
      <c r="U299" s="28"/>
      <c r="V299" s="28"/>
      <c r="W299" s="28"/>
      <c r="X299" s="28"/>
      <c r="Y299" s="28"/>
      <c r="Z299" s="28"/>
      <c r="AA299" s="28"/>
      <c r="AB299" s="28"/>
      <c r="AC299" s="28"/>
      <c r="AD299" s="28"/>
      <c r="AE299" s="28"/>
      <c r="AF299" s="28"/>
      <c r="AG299" s="28"/>
      <c r="AH299" s="28"/>
      <c r="AI299" s="28"/>
    </row>
    <row r="300" spans="2:35">
      <c r="B300" s="28"/>
      <c r="C300" s="28"/>
      <c r="D300" s="28"/>
      <c r="E300" s="33"/>
      <c r="F300" s="28"/>
      <c r="J300" s="28"/>
      <c r="K300" s="28"/>
      <c r="L300" s="28"/>
      <c r="M300" s="28"/>
      <c r="N300" s="28"/>
      <c r="O300" s="28"/>
      <c r="P300" s="28"/>
      <c r="Q300" s="28"/>
      <c r="R300" s="28"/>
      <c r="S300" s="28"/>
      <c r="T300" s="28"/>
      <c r="U300" s="28"/>
      <c r="V300" s="28"/>
      <c r="W300" s="28"/>
      <c r="X300" s="28"/>
      <c r="Y300" s="28"/>
      <c r="Z300" s="28"/>
      <c r="AA300" s="28"/>
      <c r="AB300" s="28"/>
      <c r="AC300" s="28"/>
      <c r="AD300" s="28"/>
      <c r="AE300" s="28"/>
      <c r="AF300" s="28"/>
      <c r="AG300" s="28"/>
      <c r="AH300" s="28"/>
      <c r="AI300" s="28"/>
    </row>
    <row r="301" spans="2:35">
      <c r="B301" s="28"/>
      <c r="C301" s="28"/>
      <c r="D301" s="28"/>
      <c r="E301" s="33"/>
      <c r="F301" s="28"/>
      <c r="J301" s="28"/>
      <c r="K301" s="28"/>
      <c r="L301" s="28"/>
      <c r="M301" s="28"/>
      <c r="N301" s="28"/>
      <c r="O301" s="28"/>
      <c r="P301" s="28"/>
      <c r="Q301" s="28"/>
      <c r="R301" s="28"/>
      <c r="S301" s="28"/>
      <c r="T301" s="28"/>
      <c r="U301" s="28"/>
      <c r="V301" s="28"/>
      <c r="W301" s="28"/>
      <c r="X301" s="28"/>
      <c r="Y301" s="28"/>
      <c r="Z301" s="28"/>
      <c r="AA301" s="28"/>
      <c r="AB301" s="28"/>
      <c r="AC301" s="28"/>
      <c r="AD301" s="28"/>
      <c r="AE301" s="28"/>
      <c r="AF301" s="28"/>
      <c r="AG301" s="28"/>
      <c r="AH301" s="28"/>
      <c r="AI301" s="28"/>
    </row>
    <row r="302" spans="2:35">
      <c r="B302" s="28"/>
      <c r="C302" s="28"/>
      <c r="D302" s="28"/>
      <c r="E302" s="33"/>
      <c r="F302" s="28"/>
      <c r="J302" s="28"/>
      <c r="K302" s="28"/>
      <c r="L302" s="28"/>
      <c r="M302" s="28"/>
      <c r="N302" s="28"/>
      <c r="O302" s="28"/>
      <c r="P302" s="28"/>
      <c r="Q302" s="28"/>
      <c r="R302" s="28"/>
      <c r="S302" s="28"/>
      <c r="T302" s="28"/>
      <c r="U302" s="28"/>
      <c r="V302" s="28"/>
      <c r="W302" s="28"/>
      <c r="X302" s="28"/>
      <c r="Y302" s="28"/>
      <c r="Z302" s="28"/>
      <c r="AA302" s="28"/>
      <c r="AB302" s="28"/>
      <c r="AC302" s="28"/>
      <c r="AD302" s="28"/>
      <c r="AE302" s="28"/>
      <c r="AF302" s="28"/>
      <c r="AG302" s="28"/>
      <c r="AH302" s="28"/>
      <c r="AI302" s="28"/>
    </row>
    <row r="303" spans="2:35">
      <c r="B303" s="28"/>
      <c r="C303" s="28"/>
      <c r="D303" s="28"/>
      <c r="E303" s="33"/>
      <c r="F303" s="28"/>
      <c r="J303" s="28"/>
      <c r="K303" s="28"/>
      <c r="L303" s="28"/>
      <c r="M303" s="28"/>
      <c r="N303" s="28"/>
      <c r="O303" s="28"/>
      <c r="P303" s="28"/>
      <c r="Q303" s="28"/>
      <c r="R303" s="28"/>
      <c r="S303" s="28"/>
      <c r="T303" s="28"/>
      <c r="U303" s="28"/>
      <c r="V303" s="28"/>
      <c r="W303" s="28"/>
      <c r="X303" s="28"/>
      <c r="Y303" s="28"/>
      <c r="Z303" s="28"/>
      <c r="AA303" s="28"/>
      <c r="AB303" s="28"/>
      <c r="AC303" s="28"/>
      <c r="AD303" s="28"/>
      <c r="AE303" s="28"/>
      <c r="AF303" s="28"/>
      <c r="AG303" s="28"/>
      <c r="AH303" s="28"/>
      <c r="AI303" s="28"/>
    </row>
    <row r="304" spans="2:35">
      <c r="B304" s="28"/>
      <c r="C304" s="28"/>
      <c r="D304" s="28"/>
      <c r="E304" s="33"/>
      <c r="F304" s="28"/>
      <c r="J304" s="28"/>
      <c r="K304" s="28"/>
      <c r="L304" s="28"/>
      <c r="M304" s="28"/>
      <c r="N304" s="28"/>
      <c r="O304" s="28"/>
      <c r="P304" s="28"/>
      <c r="Q304" s="28"/>
      <c r="R304" s="28"/>
      <c r="S304" s="28"/>
      <c r="T304" s="28"/>
      <c r="U304" s="28"/>
      <c r="V304" s="28"/>
      <c r="W304" s="28"/>
      <c r="X304" s="28"/>
      <c r="Y304" s="28"/>
      <c r="Z304" s="28"/>
      <c r="AA304" s="28"/>
      <c r="AB304" s="28"/>
      <c r="AC304" s="28"/>
      <c r="AD304" s="28"/>
      <c r="AE304" s="28"/>
      <c r="AF304" s="28"/>
      <c r="AG304" s="28"/>
      <c r="AH304" s="28"/>
      <c r="AI304" s="28"/>
    </row>
    <row r="305" spans="2:35">
      <c r="B305" s="28"/>
      <c r="C305" s="28"/>
      <c r="D305" s="28"/>
      <c r="E305" s="33"/>
      <c r="F305" s="28"/>
      <c r="J305" s="28"/>
      <c r="K305" s="28"/>
      <c r="L305" s="28"/>
      <c r="M305" s="28"/>
      <c r="N305" s="28"/>
      <c r="O305" s="28"/>
      <c r="P305" s="28"/>
      <c r="Q305" s="28"/>
      <c r="R305" s="28"/>
      <c r="S305" s="28"/>
      <c r="T305" s="28"/>
      <c r="U305" s="28"/>
      <c r="V305" s="28"/>
      <c r="W305" s="28"/>
      <c r="X305" s="28"/>
      <c r="Y305" s="28"/>
      <c r="Z305" s="28"/>
      <c r="AA305" s="28"/>
      <c r="AB305" s="28"/>
      <c r="AC305" s="28"/>
      <c r="AD305" s="28"/>
      <c r="AE305" s="28"/>
      <c r="AF305" s="28"/>
      <c r="AG305" s="28"/>
      <c r="AH305" s="28"/>
      <c r="AI305" s="28"/>
    </row>
    <row r="306" spans="2:35">
      <c r="B306" s="28"/>
      <c r="C306" s="28"/>
      <c r="D306" s="28"/>
      <c r="E306" s="33"/>
      <c r="F306" s="28"/>
      <c r="J306" s="28"/>
      <c r="K306" s="28"/>
      <c r="L306" s="28"/>
      <c r="M306" s="28"/>
      <c r="N306" s="28"/>
      <c r="O306" s="28"/>
      <c r="P306" s="28"/>
      <c r="Q306" s="28"/>
      <c r="R306" s="28"/>
      <c r="S306" s="28"/>
      <c r="T306" s="28"/>
      <c r="U306" s="28"/>
      <c r="V306" s="28"/>
      <c r="W306" s="28"/>
      <c r="X306" s="28"/>
      <c r="Y306" s="28"/>
      <c r="Z306" s="28"/>
      <c r="AA306" s="28"/>
      <c r="AB306" s="28"/>
      <c r="AC306" s="28"/>
      <c r="AD306" s="28"/>
      <c r="AE306" s="28"/>
      <c r="AF306" s="28"/>
      <c r="AG306" s="28"/>
      <c r="AH306" s="28"/>
      <c r="AI306" s="28"/>
    </row>
    <row r="307" spans="2:35">
      <c r="B307" s="28"/>
      <c r="C307" s="28"/>
      <c r="D307" s="28"/>
      <c r="E307" s="33"/>
      <c r="F307" s="28"/>
      <c r="J307" s="28"/>
      <c r="K307" s="28"/>
      <c r="L307" s="28"/>
      <c r="M307" s="28"/>
      <c r="N307" s="28"/>
      <c r="O307" s="28"/>
      <c r="P307" s="28"/>
      <c r="Q307" s="28"/>
      <c r="R307" s="28"/>
      <c r="S307" s="28"/>
      <c r="T307" s="28"/>
      <c r="U307" s="28"/>
      <c r="V307" s="28"/>
      <c r="W307" s="28"/>
      <c r="X307" s="28"/>
      <c r="Y307" s="28"/>
      <c r="Z307" s="28"/>
      <c r="AA307" s="28"/>
      <c r="AB307" s="28"/>
      <c r="AC307" s="28"/>
      <c r="AD307" s="28"/>
      <c r="AE307" s="28"/>
      <c r="AF307" s="28"/>
      <c r="AG307" s="28"/>
      <c r="AH307" s="28"/>
      <c r="AI307" s="28"/>
    </row>
    <row r="308" spans="2:35">
      <c r="B308" s="28"/>
      <c r="C308" s="28"/>
      <c r="D308" s="28"/>
      <c r="E308" s="33"/>
      <c r="F308" s="28"/>
      <c r="J308" s="28"/>
      <c r="K308" s="28"/>
      <c r="L308" s="28"/>
      <c r="M308" s="28"/>
      <c r="N308" s="28"/>
      <c r="O308" s="28"/>
      <c r="P308" s="28"/>
      <c r="Q308" s="28"/>
      <c r="R308" s="28"/>
      <c r="S308" s="28"/>
      <c r="T308" s="28"/>
      <c r="U308" s="28"/>
      <c r="V308" s="28"/>
      <c r="W308" s="28"/>
      <c r="X308" s="28"/>
      <c r="Y308" s="28"/>
      <c r="Z308" s="28"/>
      <c r="AA308" s="28"/>
      <c r="AB308" s="28"/>
      <c r="AC308" s="28"/>
      <c r="AD308" s="28"/>
      <c r="AE308" s="28"/>
      <c r="AF308" s="28"/>
      <c r="AG308" s="28"/>
      <c r="AH308" s="28"/>
      <c r="AI308" s="28"/>
    </row>
    <row r="309" spans="2:35">
      <c r="B309" s="28"/>
      <c r="C309" s="28"/>
      <c r="D309" s="28"/>
      <c r="E309" s="33"/>
      <c r="F309" s="28"/>
      <c r="J309" s="28"/>
      <c r="K309" s="28"/>
      <c r="L309" s="28"/>
      <c r="M309" s="28"/>
      <c r="N309" s="28"/>
      <c r="O309" s="28"/>
      <c r="P309" s="28"/>
      <c r="Q309" s="28"/>
      <c r="R309" s="28"/>
      <c r="S309" s="28"/>
      <c r="T309" s="28"/>
      <c r="U309" s="28"/>
      <c r="V309" s="28"/>
      <c r="W309" s="28"/>
      <c r="X309" s="28"/>
      <c r="Y309" s="28"/>
      <c r="Z309" s="28"/>
      <c r="AA309" s="28"/>
      <c r="AB309" s="28"/>
      <c r="AC309" s="28"/>
      <c r="AD309" s="28"/>
      <c r="AE309" s="28"/>
      <c r="AF309" s="28"/>
      <c r="AG309" s="28"/>
      <c r="AH309" s="28"/>
      <c r="AI309" s="28"/>
    </row>
    <row r="310" spans="2:35">
      <c r="B310" s="28"/>
      <c r="C310" s="28"/>
      <c r="D310" s="28"/>
      <c r="E310" s="33"/>
      <c r="F310" s="28"/>
      <c r="J310" s="28"/>
      <c r="K310" s="28"/>
      <c r="L310" s="28"/>
      <c r="M310" s="28"/>
      <c r="N310" s="28"/>
      <c r="O310" s="28"/>
      <c r="P310" s="28"/>
      <c r="Q310" s="28"/>
      <c r="R310" s="28"/>
      <c r="S310" s="28"/>
      <c r="T310" s="28"/>
      <c r="U310" s="28"/>
      <c r="V310" s="28"/>
      <c r="W310" s="28"/>
      <c r="X310" s="28"/>
      <c r="Y310" s="28"/>
      <c r="Z310" s="28"/>
      <c r="AA310" s="28"/>
      <c r="AB310" s="28"/>
      <c r="AC310" s="28"/>
      <c r="AD310" s="28"/>
      <c r="AE310" s="28"/>
      <c r="AF310" s="28"/>
      <c r="AG310" s="28"/>
      <c r="AH310" s="28"/>
      <c r="AI310" s="28"/>
    </row>
    <row r="311" spans="2:35">
      <c r="B311" s="28"/>
      <c r="C311" s="28"/>
      <c r="D311" s="28"/>
      <c r="E311" s="33"/>
      <c r="F311" s="28"/>
      <c r="J311" s="28"/>
      <c r="K311" s="28"/>
      <c r="L311" s="28"/>
      <c r="M311" s="28"/>
      <c r="N311" s="28"/>
      <c r="O311" s="28"/>
      <c r="P311" s="28"/>
      <c r="Q311" s="28"/>
      <c r="R311" s="28"/>
      <c r="S311" s="28"/>
      <c r="T311" s="28"/>
      <c r="U311" s="28"/>
      <c r="V311" s="28"/>
      <c r="W311" s="28"/>
      <c r="X311" s="28"/>
      <c r="Y311" s="28"/>
      <c r="Z311" s="28"/>
      <c r="AA311" s="28"/>
      <c r="AB311" s="28"/>
      <c r="AC311" s="28"/>
      <c r="AD311" s="28"/>
      <c r="AE311" s="28"/>
      <c r="AF311" s="28"/>
      <c r="AG311" s="28"/>
      <c r="AH311" s="28"/>
      <c r="AI311" s="28"/>
    </row>
    <row r="312" spans="2:35">
      <c r="B312" s="28"/>
      <c r="C312" s="28"/>
      <c r="D312" s="28"/>
      <c r="E312" s="33"/>
      <c r="F312" s="28"/>
      <c r="J312" s="28"/>
      <c r="K312" s="28"/>
      <c r="L312" s="28"/>
      <c r="M312" s="28"/>
      <c r="N312" s="28"/>
      <c r="O312" s="28"/>
      <c r="P312" s="28"/>
      <c r="Q312" s="28"/>
      <c r="R312" s="28"/>
      <c r="S312" s="28"/>
      <c r="T312" s="28"/>
      <c r="U312" s="28"/>
      <c r="V312" s="28"/>
      <c r="W312" s="28"/>
      <c r="X312" s="28"/>
      <c r="Y312" s="28"/>
      <c r="Z312" s="28"/>
      <c r="AA312" s="28"/>
      <c r="AB312" s="28"/>
      <c r="AC312" s="28"/>
      <c r="AD312" s="28"/>
      <c r="AE312" s="28"/>
      <c r="AF312" s="28"/>
      <c r="AG312" s="28"/>
      <c r="AH312" s="28"/>
      <c r="AI312" s="28"/>
    </row>
    <row r="313" spans="2:35">
      <c r="B313" s="28"/>
      <c r="C313" s="28"/>
      <c r="D313" s="28"/>
      <c r="E313" s="33"/>
      <c r="F313" s="28"/>
      <c r="J313" s="28"/>
      <c r="K313" s="28"/>
      <c r="L313" s="28"/>
      <c r="M313" s="28"/>
      <c r="N313" s="28"/>
      <c r="O313" s="28"/>
      <c r="P313" s="28"/>
      <c r="Q313" s="28"/>
      <c r="R313" s="28"/>
      <c r="S313" s="28"/>
      <c r="T313" s="28"/>
      <c r="U313" s="28"/>
      <c r="V313" s="28"/>
      <c r="W313" s="28"/>
      <c r="X313" s="28"/>
      <c r="Y313" s="28"/>
      <c r="Z313" s="28"/>
      <c r="AA313" s="28"/>
      <c r="AB313" s="28"/>
      <c r="AC313" s="28"/>
      <c r="AD313" s="28"/>
      <c r="AE313" s="28"/>
      <c r="AF313" s="28"/>
      <c r="AG313" s="28"/>
      <c r="AH313" s="28"/>
      <c r="AI313" s="28"/>
    </row>
    <row r="314" spans="2:35">
      <c r="B314" s="28"/>
      <c r="C314" s="28"/>
      <c r="D314" s="28"/>
      <c r="E314" s="33"/>
      <c r="F314" s="28"/>
      <c r="J314" s="28"/>
      <c r="K314" s="28"/>
      <c r="L314" s="28"/>
      <c r="M314" s="28"/>
      <c r="N314" s="28"/>
      <c r="O314" s="28"/>
      <c r="P314" s="28"/>
      <c r="Q314" s="28"/>
      <c r="R314" s="28"/>
      <c r="S314" s="28"/>
      <c r="T314" s="28"/>
      <c r="U314" s="28"/>
      <c r="V314" s="28"/>
      <c r="W314" s="28"/>
      <c r="X314" s="28"/>
      <c r="Y314" s="28"/>
      <c r="Z314" s="28"/>
      <c r="AA314" s="28"/>
      <c r="AB314" s="28"/>
      <c r="AC314" s="28"/>
      <c r="AD314" s="28"/>
      <c r="AE314" s="28"/>
      <c r="AF314" s="28"/>
      <c r="AG314" s="28"/>
      <c r="AH314" s="28"/>
      <c r="AI314" s="28"/>
    </row>
    <row r="315" spans="2:35">
      <c r="B315" s="28"/>
      <c r="C315" s="28"/>
      <c r="D315" s="28"/>
      <c r="E315" s="33"/>
      <c r="F315" s="28"/>
      <c r="J315" s="28"/>
      <c r="K315" s="28"/>
      <c r="L315" s="28"/>
      <c r="M315" s="28"/>
      <c r="N315" s="28"/>
      <c r="O315" s="28"/>
      <c r="P315" s="28"/>
      <c r="Q315" s="28"/>
      <c r="R315" s="28"/>
      <c r="S315" s="28"/>
      <c r="T315" s="28"/>
      <c r="U315" s="28"/>
      <c r="V315" s="28"/>
      <c r="W315" s="28"/>
      <c r="X315" s="28"/>
      <c r="Y315" s="28"/>
      <c r="Z315" s="28"/>
      <c r="AA315" s="28"/>
      <c r="AB315" s="28"/>
      <c r="AC315" s="28"/>
      <c r="AD315" s="28"/>
      <c r="AE315" s="28"/>
      <c r="AF315" s="28"/>
      <c r="AG315" s="28"/>
      <c r="AH315" s="28"/>
      <c r="AI315" s="28"/>
    </row>
    <row r="316" spans="2:35">
      <c r="B316" s="28"/>
      <c r="C316" s="28"/>
      <c r="D316" s="28"/>
      <c r="E316" s="33"/>
      <c r="F316" s="28"/>
      <c r="J316" s="28"/>
      <c r="K316" s="28"/>
      <c r="L316" s="28"/>
      <c r="M316" s="28"/>
      <c r="N316" s="28"/>
      <c r="O316" s="28"/>
      <c r="P316" s="28"/>
      <c r="Q316" s="28"/>
      <c r="R316" s="28"/>
      <c r="S316" s="28"/>
      <c r="T316" s="28"/>
      <c r="U316" s="28"/>
      <c r="V316" s="28"/>
      <c r="W316" s="28"/>
      <c r="X316" s="28"/>
      <c r="Y316" s="28"/>
      <c r="Z316" s="28"/>
      <c r="AA316" s="28"/>
      <c r="AB316" s="28"/>
      <c r="AC316" s="28"/>
      <c r="AD316" s="28"/>
      <c r="AE316" s="28"/>
      <c r="AF316" s="28"/>
      <c r="AG316" s="28"/>
      <c r="AH316" s="28"/>
      <c r="AI316" s="28"/>
    </row>
    <row r="317" spans="2:35">
      <c r="B317" s="28"/>
      <c r="C317" s="28"/>
      <c r="D317" s="28"/>
      <c r="E317" s="33"/>
      <c r="F317" s="28"/>
      <c r="J317" s="28"/>
      <c r="K317" s="28"/>
      <c r="L317" s="28"/>
      <c r="M317" s="28"/>
      <c r="N317" s="28"/>
      <c r="O317" s="28"/>
      <c r="P317" s="28"/>
      <c r="Q317" s="28"/>
      <c r="R317" s="28"/>
      <c r="S317" s="28"/>
      <c r="T317" s="28"/>
      <c r="U317" s="28"/>
      <c r="V317" s="28"/>
      <c r="W317" s="28"/>
      <c r="X317" s="28"/>
      <c r="Y317" s="28"/>
      <c r="Z317" s="28"/>
      <c r="AA317" s="28"/>
      <c r="AB317" s="28"/>
      <c r="AC317" s="28"/>
      <c r="AD317" s="28"/>
      <c r="AE317" s="28"/>
      <c r="AF317" s="28"/>
      <c r="AG317" s="28"/>
      <c r="AH317" s="28"/>
      <c r="AI317" s="28"/>
    </row>
    <row r="318" spans="2:35">
      <c r="B318" s="28"/>
      <c r="C318" s="28"/>
      <c r="D318" s="28"/>
      <c r="E318" s="33"/>
      <c r="F318" s="28"/>
      <c r="J318" s="28"/>
      <c r="K318" s="28"/>
      <c r="L318" s="28"/>
      <c r="M318" s="28"/>
      <c r="N318" s="28"/>
      <c r="O318" s="28"/>
      <c r="P318" s="28"/>
      <c r="Q318" s="28"/>
      <c r="R318" s="28"/>
      <c r="S318" s="28"/>
      <c r="T318" s="28"/>
      <c r="U318" s="28"/>
      <c r="V318" s="28"/>
      <c r="W318" s="28"/>
      <c r="X318" s="28"/>
      <c r="Y318" s="28"/>
      <c r="Z318" s="28"/>
      <c r="AA318" s="28"/>
      <c r="AB318" s="28"/>
      <c r="AC318" s="28"/>
      <c r="AD318" s="28"/>
      <c r="AE318" s="28"/>
      <c r="AF318" s="28"/>
      <c r="AG318" s="28"/>
      <c r="AH318" s="28"/>
      <c r="AI318" s="28"/>
    </row>
    <row r="319" spans="2:35">
      <c r="B319" s="28"/>
      <c r="C319" s="28"/>
      <c r="D319" s="28"/>
      <c r="E319" s="33"/>
      <c r="F319" s="28"/>
      <c r="J319" s="28"/>
      <c r="K319" s="28"/>
      <c r="L319" s="28"/>
      <c r="M319" s="28"/>
      <c r="N319" s="28"/>
      <c r="O319" s="28"/>
      <c r="P319" s="28"/>
      <c r="Q319" s="28"/>
      <c r="R319" s="28"/>
      <c r="S319" s="28"/>
      <c r="T319" s="28"/>
      <c r="U319" s="28"/>
      <c r="V319" s="28"/>
      <c r="W319" s="28"/>
      <c r="X319" s="28"/>
      <c r="Y319" s="28"/>
      <c r="Z319" s="28"/>
      <c r="AA319" s="28"/>
      <c r="AB319" s="28"/>
      <c r="AC319" s="28"/>
      <c r="AD319" s="28"/>
      <c r="AE319" s="28"/>
      <c r="AF319" s="28"/>
      <c r="AG319" s="28"/>
      <c r="AH319" s="28"/>
      <c r="AI319" s="28"/>
    </row>
    <row r="320" spans="2:35">
      <c r="B320" s="28"/>
      <c r="C320" s="28"/>
      <c r="D320" s="28"/>
      <c r="E320" s="33"/>
      <c r="F320" s="28"/>
      <c r="J320" s="28"/>
      <c r="K320" s="28"/>
      <c r="L320" s="28"/>
      <c r="M320" s="28"/>
      <c r="N320" s="28"/>
      <c r="O320" s="28"/>
      <c r="P320" s="28"/>
      <c r="Q320" s="28"/>
      <c r="R320" s="28"/>
      <c r="S320" s="28"/>
      <c r="T320" s="28"/>
      <c r="U320" s="28"/>
      <c r="V320" s="28"/>
      <c r="W320" s="28"/>
      <c r="X320" s="28"/>
      <c r="Y320" s="28"/>
      <c r="Z320" s="28"/>
      <c r="AA320" s="28"/>
      <c r="AB320" s="28"/>
      <c r="AC320" s="28"/>
      <c r="AD320" s="28"/>
      <c r="AE320" s="28"/>
      <c r="AF320" s="28"/>
      <c r="AG320" s="28"/>
      <c r="AH320" s="28"/>
      <c r="AI320" s="28"/>
    </row>
    <row r="321" spans="2:35">
      <c r="B321" s="28"/>
      <c r="C321" s="28"/>
      <c r="D321" s="28"/>
      <c r="E321" s="33"/>
      <c r="F321" s="28"/>
      <c r="J321" s="28"/>
      <c r="K321" s="28"/>
      <c r="L321" s="28"/>
      <c r="M321" s="28"/>
      <c r="N321" s="28"/>
      <c r="O321" s="28"/>
      <c r="P321" s="28"/>
      <c r="Q321" s="28"/>
      <c r="R321" s="28"/>
      <c r="S321" s="28"/>
      <c r="T321" s="28"/>
      <c r="U321" s="28"/>
      <c r="V321" s="28"/>
      <c r="W321" s="28"/>
      <c r="X321" s="28"/>
      <c r="Y321" s="28"/>
      <c r="Z321" s="28"/>
      <c r="AA321" s="28"/>
      <c r="AB321" s="28"/>
      <c r="AC321" s="28"/>
      <c r="AD321" s="28"/>
      <c r="AE321" s="28"/>
      <c r="AF321" s="28"/>
      <c r="AG321" s="28"/>
      <c r="AH321" s="28"/>
      <c r="AI321" s="28"/>
    </row>
    <row r="322" spans="2:35">
      <c r="B322" s="28"/>
      <c r="C322" s="28"/>
      <c r="D322" s="28"/>
      <c r="E322" s="33"/>
      <c r="F322" s="28"/>
      <c r="J322" s="28"/>
      <c r="K322" s="28"/>
      <c r="L322" s="28"/>
      <c r="M322" s="28"/>
      <c r="N322" s="28"/>
      <c r="O322" s="28"/>
      <c r="P322" s="28"/>
      <c r="Q322" s="28"/>
      <c r="R322" s="28"/>
      <c r="S322" s="28"/>
      <c r="T322" s="28"/>
      <c r="U322" s="28"/>
      <c r="V322" s="28"/>
      <c r="W322" s="28"/>
      <c r="X322" s="28"/>
      <c r="Y322" s="28"/>
      <c r="Z322" s="28"/>
      <c r="AA322" s="28"/>
      <c r="AB322" s="28"/>
      <c r="AC322" s="28"/>
      <c r="AD322" s="28"/>
      <c r="AE322" s="28"/>
      <c r="AF322" s="28"/>
      <c r="AG322" s="28"/>
      <c r="AH322" s="28"/>
      <c r="AI322" s="28"/>
    </row>
    <row r="323" spans="2:35">
      <c r="B323" s="28"/>
      <c r="C323" s="28"/>
      <c r="D323" s="28"/>
      <c r="E323" s="33"/>
      <c r="F323" s="28"/>
      <c r="J323" s="28"/>
      <c r="K323" s="28"/>
      <c r="L323" s="28"/>
      <c r="M323" s="28"/>
      <c r="N323" s="28"/>
      <c r="O323" s="28"/>
      <c r="P323" s="28"/>
      <c r="Q323" s="28"/>
      <c r="R323" s="28"/>
      <c r="S323" s="28"/>
      <c r="T323" s="28"/>
      <c r="U323" s="28"/>
      <c r="V323" s="28"/>
      <c r="W323" s="28"/>
      <c r="X323" s="28"/>
      <c r="Y323" s="28"/>
      <c r="Z323" s="28"/>
      <c r="AA323" s="28"/>
      <c r="AB323" s="28"/>
      <c r="AC323" s="28"/>
      <c r="AD323" s="28"/>
      <c r="AE323" s="28"/>
      <c r="AF323" s="28"/>
      <c r="AG323" s="28"/>
      <c r="AH323" s="28"/>
      <c r="AI323" s="28"/>
    </row>
    <row r="324" spans="2:35">
      <c r="B324" s="28"/>
      <c r="C324" s="28"/>
      <c r="D324" s="28"/>
      <c r="E324" s="33"/>
      <c r="F324" s="28"/>
      <c r="J324" s="28"/>
      <c r="K324" s="28"/>
      <c r="L324" s="28"/>
      <c r="M324" s="28"/>
      <c r="N324" s="28"/>
      <c r="O324" s="28"/>
      <c r="P324" s="28"/>
      <c r="Q324" s="28"/>
      <c r="R324" s="28"/>
      <c r="S324" s="28"/>
      <c r="T324" s="28"/>
      <c r="U324" s="28"/>
      <c r="V324" s="28"/>
      <c r="W324" s="28"/>
      <c r="X324" s="28"/>
      <c r="Y324" s="28"/>
      <c r="Z324" s="28"/>
      <c r="AA324" s="28"/>
      <c r="AB324" s="28"/>
      <c r="AC324" s="28"/>
      <c r="AD324" s="28"/>
      <c r="AE324" s="28"/>
      <c r="AF324" s="28"/>
      <c r="AG324" s="28"/>
      <c r="AH324" s="28"/>
      <c r="AI324" s="28"/>
    </row>
    <row r="325" spans="2:35">
      <c r="B325" s="28"/>
      <c r="C325" s="28"/>
      <c r="D325" s="28"/>
      <c r="E325" s="33"/>
      <c r="F325" s="28"/>
      <c r="J325" s="28"/>
      <c r="K325" s="28"/>
      <c r="L325" s="28"/>
      <c r="M325" s="28"/>
      <c r="N325" s="28"/>
      <c r="O325" s="28"/>
      <c r="P325" s="28"/>
      <c r="Q325" s="28"/>
      <c r="R325" s="28"/>
      <c r="S325" s="28"/>
      <c r="T325" s="28"/>
      <c r="U325" s="28"/>
      <c r="V325" s="28"/>
      <c r="W325" s="28"/>
      <c r="X325" s="28"/>
      <c r="Y325" s="28"/>
      <c r="Z325" s="28"/>
      <c r="AA325" s="28"/>
      <c r="AB325" s="28"/>
      <c r="AC325" s="28"/>
      <c r="AD325" s="28"/>
      <c r="AE325" s="28"/>
      <c r="AF325" s="28"/>
      <c r="AG325" s="28"/>
      <c r="AH325" s="28"/>
      <c r="AI325" s="28"/>
    </row>
    <row r="326" spans="2:35">
      <c r="B326" s="28"/>
      <c r="C326" s="28"/>
      <c r="D326" s="28"/>
      <c r="E326" s="33"/>
      <c r="F326" s="28"/>
      <c r="J326" s="28"/>
      <c r="K326" s="28"/>
      <c r="L326" s="28"/>
      <c r="M326" s="28"/>
      <c r="N326" s="28"/>
      <c r="O326" s="28"/>
      <c r="P326" s="28"/>
      <c r="Q326" s="28"/>
      <c r="R326" s="28"/>
      <c r="S326" s="28"/>
      <c r="T326" s="28"/>
      <c r="U326" s="28"/>
      <c r="V326" s="28"/>
      <c r="W326" s="28"/>
      <c r="X326" s="28"/>
      <c r="Y326" s="28"/>
      <c r="Z326" s="28"/>
      <c r="AA326" s="28"/>
      <c r="AB326" s="28"/>
      <c r="AC326" s="28"/>
      <c r="AD326" s="28"/>
      <c r="AE326" s="28"/>
      <c r="AF326" s="28"/>
      <c r="AG326" s="28"/>
      <c r="AH326" s="28"/>
      <c r="AI326" s="28"/>
    </row>
    <row r="327" spans="2:35">
      <c r="B327" s="28"/>
      <c r="C327" s="28"/>
      <c r="D327" s="28"/>
      <c r="E327" s="33"/>
      <c r="F327" s="28"/>
      <c r="J327" s="28"/>
      <c r="K327" s="28"/>
      <c r="L327" s="28"/>
      <c r="M327" s="28"/>
      <c r="N327" s="28"/>
      <c r="O327" s="28"/>
      <c r="P327" s="28"/>
      <c r="Q327" s="28"/>
      <c r="R327" s="28"/>
      <c r="S327" s="28"/>
      <c r="T327" s="28"/>
      <c r="U327" s="28"/>
      <c r="V327" s="28"/>
      <c r="W327" s="28"/>
      <c r="X327" s="28"/>
      <c r="Y327" s="28"/>
      <c r="Z327" s="28"/>
      <c r="AA327" s="28"/>
      <c r="AB327" s="28"/>
      <c r="AC327" s="28"/>
      <c r="AD327" s="28"/>
      <c r="AE327" s="28"/>
      <c r="AF327" s="28"/>
      <c r="AG327" s="28"/>
      <c r="AH327" s="28"/>
      <c r="AI327" s="28"/>
    </row>
    <row r="328" spans="2:35">
      <c r="B328" s="28"/>
      <c r="C328" s="28"/>
      <c r="D328" s="28"/>
      <c r="E328" s="33"/>
      <c r="F328" s="28"/>
      <c r="J328" s="28"/>
      <c r="K328" s="28"/>
      <c r="L328" s="28"/>
      <c r="M328" s="28"/>
      <c r="N328" s="28"/>
      <c r="O328" s="28"/>
      <c r="P328" s="28"/>
      <c r="Q328" s="28"/>
      <c r="R328" s="28"/>
      <c r="S328" s="28"/>
      <c r="T328" s="28"/>
      <c r="U328" s="28"/>
      <c r="V328" s="28"/>
      <c r="W328" s="28"/>
      <c r="X328" s="28"/>
      <c r="Y328" s="28"/>
      <c r="Z328" s="28"/>
      <c r="AA328" s="28"/>
      <c r="AB328" s="28"/>
      <c r="AC328" s="28"/>
      <c r="AD328" s="28"/>
      <c r="AE328" s="28"/>
      <c r="AF328" s="28"/>
      <c r="AG328" s="28"/>
      <c r="AH328" s="28"/>
      <c r="AI328" s="28"/>
    </row>
    <row r="329" spans="2:35">
      <c r="B329" s="28"/>
      <c r="C329" s="28"/>
      <c r="D329" s="28"/>
      <c r="E329" s="33"/>
      <c r="F329" s="28"/>
      <c r="J329" s="28"/>
      <c r="K329" s="28"/>
      <c r="L329" s="28"/>
      <c r="M329" s="28"/>
      <c r="N329" s="28"/>
      <c r="O329" s="28"/>
      <c r="P329" s="28"/>
      <c r="Q329" s="28"/>
      <c r="R329" s="28"/>
      <c r="S329" s="28"/>
      <c r="T329" s="28"/>
      <c r="U329" s="28"/>
      <c r="V329" s="28"/>
      <c r="W329" s="28"/>
      <c r="X329" s="28"/>
      <c r="Y329" s="28"/>
      <c r="Z329" s="28"/>
      <c r="AA329" s="28"/>
      <c r="AB329" s="28"/>
      <c r="AC329" s="28"/>
      <c r="AD329" s="28"/>
      <c r="AE329" s="28"/>
      <c r="AF329" s="28"/>
      <c r="AG329" s="28"/>
      <c r="AH329" s="28"/>
      <c r="AI329" s="28"/>
    </row>
    <row r="330" spans="2:35">
      <c r="B330" s="28"/>
      <c r="C330" s="28"/>
      <c r="D330" s="28"/>
      <c r="E330" s="33"/>
      <c r="F330" s="28"/>
      <c r="J330" s="28"/>
      <c r="K330" s="28"/>
      <c r="L330" s="28"/>
      <c r="M330" s="28"/>
      <c r="N330" s="28"/>
      <c r="O330" s="28"/>
      <c r="P330" s="28"/>
      <c r="Q330" s="28"/>
      <c r="R330" s="28"/>
      <c r="S330" s="28"/>
      <c r="T330" s="28"/>
      <c r="U330" s="28"/>
      <c r="V330" s="28"/>
      <c r="W330" s="28"/>
      <c r="X330" s="28"/>
      <c r="Y330" s="28"/>
      <c r="Z330" s="28"/>
      <c r="AA330" s="28"/>
      <c r="AB330" s="28"/>
      <c r="AC330" s="28"/>
      <c r="AD330" s="28"/>
      <c r="AE330" s="28"/>
      <c r="AF330" s="28"/>
      <c r="AG330" s="28"/>
      <c r="AH330" s="28"/>
      <c r="AI330" s="28"/>
    </row>
    <row r="331" spans="2:35">
      <c r="B331" s="28"/>
      <c r="C331" s="28"/>
      <c r="D331" s="28"/>
      <c r="E331" s="33"/>
      <c r="F331" s="28"/>
      <c r="J331" s="28"/>
      <c r="K331" s="28"/>
      <c r="L331" s="28"/>
      <c r="M331" s="28"/>
      <c r="N331" s="28"/>
      <c r="O331" s="28"/>
      <c r="P331" s="28"/>
      <c r="Q331" s="28"/>
      <c r="R331" s="28"/>
      <c r="S331" s="28"/>
      <c r="T331" s="28"/>
      <c r="U331" s="28"/>
      <c r="V331" s="28"/>
      <c r="W331" s="28"/>
      <c r="X331" s="28"/>
      <c r="Y331" s="28"/>
      <c r="Z331" s="28"/>
      <c r="AA331" s="28"/>
      <c r="AB331" s="28"/>
      <c r="AC331" s="28"/>
      <c r="AD331" s="28"/>
      <c r="AE331" s="28"/>
      <c r="AF331" s="28"/>
      <c r="AG331" s="28"/>
      <c r="AH331" s="28"/>
      <c r="AI331" s="28"/>
    </row>
    <row r="332" spans="2:35">
      <c r="B332" s="28"/>
      <c r="C332" s="28"/>
      <c r="D332" s="28"/>
      <c r="E332" s="33"/>
      <c r="F332" s="28"/>
      <c r="J332" s="28"/>
      <c r="K332" s="28"/>
      <c r="L332" s="28"/>
      <c r="M332" s="28"/>
      <c r="N332" s="28"/>
      <c r="O332" s="28"/>
      <c r="P332" s="28"/>
      <c r="Q332" s="28"/>
      <c r="R332" s="28"/>
      <c r="S332" s="28"/>
      <c r="T332" s="28"/>
      <c r="U332" s="28"/>
      <c r="V332" s="28"/>
      <c r="W332" s="28"/>
      <c r="X332" s="28"/>
      <c r="Y332" s="28"/>
      <c r="Z332" s="28"/>
      <c r="AA332" s="28"/>
      <c r="AB332" s="28"/>
      <c r="AC332" s="28"/>
      <c r="AD332" s="28"/>
      <c r="AE332" s="28"/>
      <c r="AF332" s="28"/>
      <c r="AG332" s="28"/>
      <c r="AH332" s="28"/>
      <c r="AI332" s="28"/>
    </row>
    <row r="333" spans="2:35">
      <c r="B333" s="28"/>
      <c r="C333" s="28"/>
      <c r="D333" s="28"/>
      <c r="E333" s="33"/>
      <c r="F333" s="28"/>
      <c r="J333" s="28"/>
      <c r="K333" s="28"/>
      <c r="L333" s="28"/>
      <c r="M333" s="28"/>
      <c r="N333" s="28"/>
      <c r="O333" s="28"/>
      <c r="P333" s="28"/>
      <c r="Q333" s="28"/>
      <c r="R333" s="28"/>
      <c r="S333" s="28"/>
      <c r="T333" s="28"/>
      <c r="U333" s="28"/>
      <c r="V333" s="28"/>
      <c r="W333" s="28"/>
      <c r="X333" s="28"/>
      <c r="Y333" s="28"/>
      <c r="Z333" s="28"/>
      <c r="AA333" s="28"/>
      <c r="AB333" s="28"/>
      <c r="AC333" s="28"/>
      <c r="AD333" s="28"/>
      <c r="AE333" s="28"/>
      <c r="AF333" s="28"/>
      <c r="AG333" s="28"/>
      <c r="AH333" s="28"/>
      <c r="AI333" s="28"/>
    </row>
    <row r="334" spans="2:35">
      <c r="B334" s="28"/>
      <c r="C334" s="28"/>
      <c r="D334" s="28"/>
      <c r="E334" s="33"/>
      <c r="F334" s="28"/>
      <c r="J334" s="28"/>
      <c r="K334" s="28"/>
      <c r="L334" s="28"/>
      <c r="M334" s="28"/>
      <c r="N334" s="28"/>
      <c r="O334" s="28"/>
      <c r="P334" s="28"/>
      <c r="Q334" s="28"/>
      <c r="R334" s="28"/>
      <c r="S334" s="28"/>
      <c r="T334" s="28"/>
      <c r="U334" s="28"/>
      <c r="V334" s="28"/>
      <c r="W334" s="28"/>
      <c r="X334" s="28"/>
      <c r="Y334" s="28"/>
      <c r="Z334" s="28"/>
      <c r="AA334" s="28"/>
      <c r="AB334" s="28"/>
      <c r="AC334" s="28"/>
      <c r="AD334" s="28"/>
      <c r="AE334" s="28"/>
      <c r="AF334" s="28"/>
      <c r="AG334" s="28"/>
      <c r="AH334" s="28"/>
      <c r="AI334" s="28"/>
    </row>
    <row r="335" spans="2:35">
      <c r="B335" s="28"/>
      <c r="C335" s="28"/>
      <c r="D335" s="28"/>
      <c r="E335" s="33"/>
      <c r="F335" s="28"/>
      <c r="J335" s="28"/>
      <c r="K335" s="28"/>
      <c r="L335" s="28"/>
      <c r="M335" s="28"/>
      <c r="N335" s="28"/>
      <c r="O335" s="28"/>
      <c r="P335" s="28"/>
      <c r="Q335" s="28"/>
      <c r="R335" s="28"/>
      <c r="S335" s="28"/>
      <c r="T335" s="28"/>
      <c r="U335" s="28"/>
      <c r="V335" s="28"/>
      <c r="W335" s="28"/>
      <c r="X335" s="28"/>
      <c r="Y335" s="28"/>
      <c r="Z335" s="28"/>
      <c r="AA335" s="28"/>
      <c r="AB335" s="28"/>
      <c r="AC335" s="28"/>
      <c r="AD335" s="28"/>
      <c r="AE335" s="28"/>
      <c r="AF335" s="28"/>
      <c r="AG335" s="28"/>
      <c r="AH335" s="28"/>
      <c r="AI335" s="28"/>
    </row>
    <row r="336" spans="2:35">
      <c r="B336" s="28"/>
      <c r="C336" s="28"/>
      <c r="D336" s="28"/>
      <c r="E336" s="33"/>
      <c r="F336" s="28"/>
      <c r="J336" s="28"/>
      <c r="K336" s="28"/>
      <c r="L336" s="28"/>
      <c r="M336" s="28"/>
      <c r="N336" s="28"/>
      <c r="O336" s="28"/>
      <c r="P336" s="28"/>
      <c r="Q336" s="28"/>
      <c r="R336" s="28"/>
      <c r="S336" s="28"/>
      <c r="T336" s="28"/>
      <c r="U336" s="28"/>
      <c r="V336" s="28"/>
      <c r="W336" s="28"/>
      <c r="X336" s="28"/>
      <c r="Y336" s="28"/>
      <c r="Z336" s="28"/>
      <c r="AA336" s="28"/>
      <c r="AB336" s="28"/>
      <c r="AC336" s="28"/>
      <c r="AD336" s="28"/>
      <c r="AE336" s="28"/>
      <c r="AF336" s="28"/>
      <c r="AG336" s="28"/>
      <c r="AH336" s="28"/>
      <c r="AI336" s="28"/>
    </row>
    <row r="337" spans="2:35">
      <c r="B337" s="28"/>
      <c r="C337" s="28"/>
      <c r="D337" s="28"/>
      <c r="E337" s="33"/>
      <c r="F337" s="28"/>
      <c r="J337" s="28"/>
      <c r="K337" s="28"/>
      <c r="L337" s="28"/>
      <c r="M337" s="28"/>
      <c r="N337" s="28"/>
      <c r="O337" s="28"/>
      <c r="P337" s="28"/>
      <c r="Q337" s="28"/>
      <c r="R337" s="28"/>
      <c r="S337" s="28"/>
      <c r="T337" s="28"/>
      <c r="U337" s="28"/>
      <c r="V337" s="28"/>
      <c r="W337" s="28"/>
      <c r="X337" s="28"/>
      <c r="Y337" s="28"/>
      <c r="Z337" s="28"/>
      <c r="AA337" s="28"/>
      <c r="AB337" s="28"/>
      <c r="AC337" s="28"/>
      <c r="AD337" s="28"/>
      <c r="AE337" s="28"/>
      <c r="AF337" s="28"/>
      <c r="AG337" s="28"/>
      <c r="AH337" s="28"/>
      <c r="AI337" s="28"/>
    </row>
    <row r="338" spans="2:35">
      <c r="B338" s="28"/>
      <c r="C338" s="28"/>
      <c r="D338" s="28"/>
      <c r="E338" s="33"/>
      <c r="F338" s="28"/>
      <c r="J338" s="28"/>
      <c r="K338" s="28"/>
      <c r="L338" s="28"/>
      <c r="M338" s="28"/>
      <c r="N338" s="28"/>
      <c r="O338" s="28"/>
      <c r="P338" s="28"/>
      <c r="Q338" s="28"/>
      <c r="R338" s="28"/>
      <c r="S338" s="28"/>
      <c r="T338" s="28"/>
      <c r="U338" s="28"/>
      <c r="V338" s="28"/>
      <c r="W338" s="28"/>
      <c r="X338" s="28"/>
      <c r="Y338" s="28"/>
      <c r="Z338" s="28"/>
      <c r="AA338" s="28"/>
      <c r="AB338" s="28"/>
      <c r="AC338" s="28"/>
      <c r="AD338" s="28"/>
      <c r="AE338" s="28"/>
      <c r="AF338" s="28"/>
      <c r="AG338" s="28"/>
      <c r="AH338" s="28"/>
      <c r="AI338" s="28"/>
    </row>
    <row r="339" spans="2:35">
      <c r="B339" s="28"/>
      <c r="C339" s="28"/>
      <c r="D339" s="28"/>
      <c r="E339" s="33"/>
      <c r="F339" s="28"/>
      <c r="J339" s="28"/>
      <c r="K339" s="28"/>
      <c r="L339" s="28"/>
      <c r="M339" s="28"/>
      <c r="N339" s="28"/>
      <c r="O339" s="28"/>
      <c r="P339" s="28"/>
      <c r="Q339" s="28"/>
      <c r="R339" s="28"/>
      <c r="S339" s="28"/>
      <c r="T339" s="28"/>
      <c r="U339" s="28"/>
      <c r="V339" s="28"/>
      <c r="W339" s="28"/>
      <c r="X339" s="28"/>
      <c r="Y339" s="28"/>
      <c r="Z339" s="28"/>
      <c r="AA339" s="28"/>
      <c r="AB339" s="28"/>
      <c r="AC339" s="28"/>
      <c r="AD339" s="28"/>
      <c r="AE339" s="28"/>
      <c r="AF339" s="28"/>
      <c r="AG339" s="28"/>
      <c r="AH339" s="28"/>
      <c r="AI339" s="28"/>
    </row>
    <row r="340" spans="2:35">
      <c r="B340" s="28"/>
      <c r="C340" s="28"/>
      <c r="D340" s="28"/>
      <c r="E340" s="33"/>
      <c r="F340" s="28"/>
      <c r="J340" s="28"/>
      <c r="K340" s="28"/>
      <c r="L340" s="28"/>
      <c r="M340" s="28"/>
      <c r="N340" s="28"/>
      <c r="O340" s="28"/>
      <c r="P340" s="28"/>
      <c r="Q340" s="28"/>
      <c r="R340" s="28"/>
      <c r="S340" s="28"/>
      <c r="T340" s="28"/>
      <c r="U340" s="28"/>
      <c r="V340" s="28"/>
      <c r="W340" s="28"/>
      <c r="X340" s="28"/>
      <c r="Y340" s="28"/>
      <c r="Z340" s="28"/>
      <c r="AA340" s="28"/>
      <c r="AB340" s="28"/>
      <c r="AC340" s="28"/>
      <c r="AD340" s="28"/>
      <c r="AE340" s="28"/>
      <c r="AF340" s="28"/>
      <c r="AG340" s="28"/>
      <c r="AH340" s="28"/>
      <c r="AI340" s="28"/>
    </row>
    <row r="341" spans="2:35">
      <c r="B341" s="28"/>
      <c r="C341" s="28"/>
      <c r="D341" s="28"/>
      <c r="E341" s="33"/>
      <c r="F341" s="28"/>
      <c r="J341" s="28"/>
      <c r="K341" s="28"/>
      <c r="L341" s="28"/>
      <c r="M341" s="28"/>
      <c r="N341" s="28"/>
      <c r="O341" s="28"/>
      <c r="P341" s="28"/>
      <c r="Q341" s="28"/>
      <c r="R341" s="28"/>
      <c r="S341" s="28"/>
      <c r="T341" s="28"/>
      <c r="U341" s="28"/>
      <c r="V341" s="28"/>
      <c r="W341" s="28"/>
      <c r="X341" s="28"/>
      <c r="Y341" s="28"/>
      <c r="Z341" s="28"/>
      <c r="AA341" s="28"/>
      <c r="AB341" s="28"/>
      <c r="AC341" s="28"/>
      <c r="AD341" s="28"/>
      <c r="AE341" s="28"/>
      <c r="AF341" s="28"/>
      <c r="AG341" s="28"/>
      <c r="AH341" s="28"/>
      <c r="AI341" s="28"/>
    </row>
    <row r="342" spans="2:35">
      <c r="B342" s="28"/>
      <c r="C342" s="28"/>
      <c r="D342" s="28"/>
      <c r="E342" s="33"/>
      <c r="F342" s="28"/>
      <c r="J342" s="28"/>
      <c r="K342" s="28"/>
      <c r="L342" s="28"/>
      <c r="M342" s="28"/>
      <c r="N342" s="28"/>
      <c r="O342" s="28"/>
      <c r="P342" s="28"/>
      <c r="Q342" s="28"/>
      <c r="R342" s="28"/>
      <c r="S342" s="28"/>
      <c r="T342" s="28"/>
      <c r="U342" s="28"/>
      <c r="V342" s="28"/>
      <c r="W342" s="28"/>
      <c r="X342" s="28"/>
      <c r="Y342" s="28"/>
      <c r="Z342" s="28"/>
      <c r="AA342" s="28"/>
      <c r="AB342" s="28"/>
      <c r="AC342" s="28"/>
      <c r="AD342" s="28"/>
      <c r="AE342" s="28"/>
      <c r="AF342" s="28"/>
      <c r="AG342" s="28"/>
      <c r="AH342" s="28"/>
      <c r="AI342" s="28"/>
    </row>
    <row r="343" spans="2:35">
      <c r="B343" s="28"/>
      <c r="C343" s="28"/>
      <c r="D343" s="28"/>
      <c r="E343" s="33"/>
      <c r="F343" s="28"/>
      <c r="J343" s="28"/>
      <c r="K343" s="28"/>
      <c r="L343" s="28"/>
      <c r="M343" s="28"/>
      <c r="N343" s="28"/>
      <c r="O343" s="28"/>
      <c r="P343" s="28"/>
      <c r="Q343" s="28"/>
      <c r="R343" s="28"/>
      <c r="S343" s="28"/>
      <c r="T343" s="28"/>
      <c r="U343" s="28"/>
      <c r="V343" s="28"/>
      <c r="W343" s="28"/>
      <c r="X343" s="28"/>
      <c r="Y343" s="28"/>
      <c r="Z343" s="28"/>
      <c r="AA343" s="28"/>
      <c r="AB343" s="28"/>
      <c r="AC343" s="28"/>
      <c r="AD343" s="28"/>
      <c r="AE343" s="28"/>
      <c r="AF343" s="28"/>
      <c r="AG343" s="28"/>
      <c r="AH343" s="28"/>
      <c r="AI343" s="28"/>
    </row>
    <row r="344" spans="2:35">
      <c r="B344" s="28"/>
      <c r="C344" s="28"/>
      <c r="D344" s="28"/>
      <c r="E344" s="33"/>
      <c r="F344" s="28"/>
      <c r="J344" s="28"/>
      <c r="K344" s="28"/>
      <c r="L344" s="28"/>
      <c r="M344" s="28"/>
      <c r="N344" s="28"/>
      <c r="O344" s="28"/>
      <c r="P344" s="28"/>
      <c r="Q344" s="28"/>
      <c r="R344" s="28"/>
      <c r="S344" s="28"/>
      <c r="T344" s="28"/>
      <c r="U344" s="28"/>
      <c r="V344" s="28"/>
      <c r="W344" s="28"/>
      <c r="X344" s="28"/>
      <c r="Y344" s="28"/>
      <c r="Z344" s="28"/>
      <c r="AA344" s="28"/>
      <c r="AB344" s="28"/>
      <c r="AC344" s="28"/>
      <c r="AD344" s="28"/>
      <c r="AE344" s="28"/>
      <c r="AF344" s="28"/>
      <c r="AG344" s="28"/>
      <c r="AH344" s="28"/>
      <c r="AI344" s="28"/>
    </row>
    <row r="345" spans="2:35">
      <c r="B345" s="28"/>
      <c r="C345" s="28"/>
      <c r="D345" s="28"/>
      <c r="E345" s="33"/>
      <c r="F345" s="28"/>
      <c r="J345" s="28"/>
      <c r="K345" s="28"/>
      <c r="L345" s="28"/>
      <c r="M345" s="28"/>
      <c r="N345" s="28"/>
      <c r="O345" s="28"/>
      <c r="P345" s="28"/>
      <c r="Q345" s="28"/>
      <c r="R345" s="28"/>
      <c r="S345" s="28"/>
      <c r="T345" s="28"/>
      <c r="U345" s="28"/>
      <c r="V345" s="28"/>
      <c r="W345" s="28"/>
      <c r="X345" s="28"/>
      <c r="Y345" s="28"/>
      <c r="Z345" s="28"/>
      <c r="AA345" s="28"/>
      <c r="AB345" s="28"/>
      <c r="AC345" s="28"/>
      <c r="AD345" s="28"/>
      <c r="AE345" s="28"/>
      <c r="AF345" s="28"/>
      <c r="AG345" s="28"/>
      <c r="AH345" s="28"/>
      <c r="AI345" s="28"/>
    </row>
    <row r="346" spans="2:35">
      <c r="B346" s="28"/>
      <c r="C346" s="28"/>
      <c r="D346" s="28"/>
      <c r="E346" s="33"/>
      <c r="F346" s="28"/>
      <c r="J346" s="28"/>
      <c r="K346" s="28"/>
      <c r="L346" s="28"/>
      <c r="M346" s="28"/>
      <c r="N346" s="28"/>
      <c r="O346" s="28"/>
      <c r="P346" s="28"/>
      <c r="Q346" s="28"/>
      <c r="R346" s="28"/>
      <c r="S346" s="28"/>
      <c r="T346" s="28"/>
      <c r="U346" s="28"/>
      <c r="V346" s="28"/>
      <c r="W346" s="28"/>
      <c r="X346" s="28"/>
      <c r="Y346" s="28"/>
      <c r="Z346" s="28"/>
      <c r="AA346" s="28"/>
      <c r="AB346" s="28"/>
      <c r="AC346" s="28"/>
      <c r="AD346" s="28"/>
      <c r="AE346" s="28"/>
      <c r="AF346" s="28"/>
      <c r="AG346" s="28"/>
      <c r="AH346" s="28"/>
      <c r="AI346" s="28"/>
    </row>
    <row r="347" spans="2:35">
      <c r="B347" s="28"/>
      <c r="C347" s="28"/>
      <c r="D347" s="28"/>
      <c r="E347" s="33"/>
      <c r="F347" s="28"/>
      <c r="J347" s="28"/>
      <c r="K347" s="28"/>
      <c r="L347" s="28"/>
      <c r="M347" s="28"/>
      <c r="N347" s="28"/>
      <c r="O347" s="28"/>
      <c r="P347" s="28"/>
      <c r="Q347" s="28"/>
      <c r="R347" s="28"/>
      <c r="S347" s="28"/>
      <c r="T347" s="28"/>
      <c r="U347" s="28"/>
      <c r="V347" s="28"/>
      <c r="W347" s="28"/>
      <c r="X347" s="28"/>
      <c r="Y347" s="28"/>
      <c r="Z347" s="28"/>
      <c r="AA347" s="28"/>
      <c r="AB347" s="28"/>
      <c r="AC347" s="28"/>
      <c r="AD347" s="28"/>
      <c r="AE347" s="28"/>
      <c r="AF347" s="28"/>
      <c r="AG347" s="28"/>
      <c r="AH347" s="28"/>
      <c r="AI347" s="28"/>
    </row>
    <row r="348" spans="2:35">
      <c r="B348" s="28"/>
      <c r="C348" s="28"/>
      <c r="D348" s="28"/>
      <c r="E348" s="33"/>
      <c r="F348" s="28"/>
      <c r="J348" s="28"/>
      <c r="K348" s="28"/>
      <c r="L348" s="28"/>
      <c r="M348" s="28"/>
      <c r="N348" s="28"/>
      <c r="O348" s="28"/>
      <c r="P348" s="28"/>
      <c r="Q348" s="28"/>
      <c r="R348" s="28"/>
      <c r="S348" s="28"/>
      <c r="T348" s="28"/>
      <c r="U348" s="28"/>
      <c r="V348" s="28"/>
      <c r="W348" s="28"/>
      <c r="X348" s="28"/>
      <c r="Y348" s="28"/>
      <c r="Z348" s="28"/>
      <c r="AA348" s="28"/>
      <c r="AB348" s="28"/>
      <c r="AC348" s="28"/>
      <c r="AD348" s="28"/>
      <c r="AE348" s="28"/>
      <c r="AF348" s="28"/>
      <c r="AG348" s="28"/>
      <c r="AH348" s="28"/>
      <c r="AI348" s="28"/>
    </row>
    <row r="349" spans="2:35">
      <c r="B349" s="28"/>
      <c r="C349" s="28"/>
      <c r="D349" s="28"/>
      <c r="E349" s="33"/>
      <c r="F349" s="28"/>
      <c r="J349" s="28"/>
      <c r="K349" s="28"/>
      <c r="L349" s="28"/>
      <c r="M349" s="28"/>
      <c r="N349" s="28"/>
      <c r="O349" s="28"/>
      <c r="P349" s="28"/>
      <c r="Q349" s="28"/>
      <c r="R349" s="28"/>
      <c r="S349" s="28"/>
      <c r="T349" s="28"/>
      <c r="U349" s="28"/>
      <c r="V349" s="28"/>
      <c r="W349" s="28"/>
      <c r="X349" s="28"/>
      <c r="Y349" s="28"/>
      <c r="Z349" s="28"/>
      <c r="AA349" s="28"/>
      <c r="AB349" s="28"/>
      <c r="AC349" s="28"/>
      <c r="AD349" s="28"/>
      <c r="AE349" s="28"/>
      <c r="AF349" s="28"/>
      <c r="AG349" s="28"/>
      <c r="AH349" s="28"/>
      <c r="AI349" s="28"/>
    </row>
    <row r="350" spans="2:35">
      <c r="B350" s="28"/>
      <c r="C350" s="28"/>
      <c r="D350" s="28"/>
      <c r="E350" s="33"/>
      <c r="F350" s="28"/>
      <c r="J350" s="28"/>
      <c r="K350" s="28"/>
      <c r="L350" s="28"/>
      <c r="M350" s="28"/>
      <c r="N350" s="28"/>
      <c r="O350" s="28"/>
      <c r="P350" s="28"/>
      <c r="Q350" s="28"/>
      <c r="R350" s="28"/>
      <c r="S350" s="28"/>
      <c r="T350" s="28"/>
      <c r="U350" s="28"/>
      <c r="V350" s="28"/>
      <c r="W350" s="28"/>
      <c r="X350" s="28"/>
      <c r="Y350" s="28"/>
      <c r="Z350" s="28"/>
      <c r="AA350" s="28"/>
      <c r="AB350" s="28"/>
      <c r="AC350" s="28"/>
      <c r="AD350" s="28"/>
      <c r="AE350" s="28"/>
      <c r="AF350" s="28"/>
      <c r="AG350" s="28"/>
      <c r="AH350" s="28"/>
      <c r="AI350" s="28"/>
    </row>
    <row r="351" spans="2:35">
      <c r="B351" s="28"/>
      <c r="C351" s="28"/>
      <c r="D351" s="28"/>
      <c r="E351" s="33"/>
      <c r="F351" s="28"/>
      <c r="J351" s="28"/>
      <c r="K351" s="28"/>
      <c r="L351" s="28"/>
      <c r="M351" s="28"/>
      <c r="N351" s="28"/>
      <c r="O351" s="28"/>
      <c r="P351" s="28"/>
      <c r="Q351" s="28"/>
      <c r="R351" s="28"/>
      <c r="S351" s="28"/>
      <c r="T351" s="28"/>
      <c r="U351" s="28"/>
      <c r="V351" s="28"/>
      <c r="W351" s="28"/>
      <c r="X351" s="28"/>
      <c r="Y351" s="28"/>
      <c r="Z351" s="28"/>
      <c r="AA351" s="28"/>
      <c r="AB351" s="28"/>
      <c r="AC351" s="28"/>
      <c r="AD351" s="28"/>
      <c r="AE351" s="28"/>
      <c r="AF351" s="28"/>
      <c r="AG351" s="28"/>
      <c r="AH351" s="28"/>
      <c r="AI351" s="28"/>
    </row>
    <row r="352" spans="2:35">
      <c r="B352" s="28"/>
      <c r="C352" s="28"/>
      <c r="D352" s="28"/>
      <c r="E352" s="33"/>
      <c r="F352" s="28"/>
      <c r="J352" s="28"/>
      <c r="K352" s="28"/>
      <c r="L352" s="28"/>
      <c r="M352" s="28"/>
      <c r="N352" s="28"/>
      <c r="O352" s="28"/>
      <c r="P352" s="28"/>
      <c r="Q352" s="28"/>
      <c r="R352" s="28"/>
      <c r="S352" s="28"/>
      <c r="T352" s="28"/>
      <c r="U352" s="28"/>
      <c r="V352" s="28"/>
      <c r="W352" s="28"/>
      <c r="X352" s="28"/>
      <c r="Y352" s="28"/>
      <c r="Z352" s="28"/>
      <c r="AA352" s="28"/>
      <c r="AB352" s="28"/>
      <c r="AC352" s="28"/>
      <c r="AD352" s="28"/>
      <c r="AE352" s="28"/>
      <c r="AF352" s="28"/>
      <c r="AG352" s="28"/>
      <c r="AH352" s="28"/>
      <c r="AI352" s="28"/>
    </row>
    <row r="353" spans="2:35">
      <c r="B353" s="28"/>
      <c r="C353" s="28"/>
      <c r="D353" s="28"/>
      <c r="E353" s="33"/>
      <c r="F353" s="28"/>
      <c r="J353" s="28"/>
      <c r="K353" s="28"/>
      <c r="L353" s="28"/>
      <c r="M353" s="28"/>
      <c r="N353" s="28"/>
      <c r="O353" s="28"/>
      <c r="P353" s="28"/>
      <c r="Q353" s="28"/>
      <c r="R353" s="28"/>
      <c r="S353" s="28"/>
      <c r="T353" s="28"/>
      <c r="U353" s="28"/>
      <c r="V353" s="28"/>
      <c r="W353" s="28"/>
      <c r="X353" s="28"/>
      <c r="Y353" s="28"/>
      <c r="Z353" s="28"/>
      <c r="AA353" s="28"/>
      <c r="AB353" s="28"/>
      <c r="AC353" s="28"/>
      <c r="AD353" s="28"/>
      <c r="AE353" s="28"/>
      <c r="AF353" s="28"/>
      <c r="AG353" s="28"/>
      <c r="AH353" s="28"/>
      <c r="AI353" s="28"/>
    </row>
    <row r="354" spans="2:35">
      <c r="B354" s="28"/>
      <c r="C354" s="28"/>
      <c r="D354" s="28"/>
      <c r="E354" s="33"/>
      <c r="F354" s="28"/>
      <c r="J354" s="28"/>
      <c r="K354" s="28"/>
      <c r="L354" s="28"/>
      <c r="M354" s="28"/>
      <c r="N354" s="28"/>
      <c r="O354" s="28"/>
      <c r="P354" s="28"/>
      <c r="Q354" s="28"/>
      <c r="R354" s="28"/>
      <c r="S354" s="28"/>
      <c r="T354" s="28"/>
      <c r="U354" s="28"/>
      <c r="V354" s="28"/>
      <c r="W354" s="28"/>
      <c r="X354" s="28"/>
      <c r="Y354" s="28"/>
      <c r="Z354" s="28"/>
      <c r="AA354" s="28"/>
      <c r="AB354" s="28"/>
      <c r="AC354" s="28"/>
      <c r="AD354" s="28"/>
      <c r="AE354" s="28"/>
      <c r="AF354" s="28"/>
      <c r="AG354" s="28"/>
      <c r="AH354" s="28"/>
      <c r="AI354" s="28"/>
    </row>
    <row r="355" spans="2:35">
      <c r="B355" s="28"/>
      <c r="C355" s="28"/>
      <c r="D355" s="28"/>
      <c r="E355" s="33"/>
      <c r="F355" s="28"/>
      <c r="J355" s="28"/>
      <c r="K355" s="28"/>
      <c r="L355" s="28"/>
      <c r="M355" s="28"/>
      <c r="N355" s="28"/>
      <c r="O355" s="28"/>
      <c r="P355" s="28"/>
      <c r="Q355" s="28"/>
      <c r="R355" s="28"/>
      <c r="S355" s="28"/>
      <c r="T355" s="28"/>
      <c r="U355" s="28"/>
      <c r="V355" s="28"/>
      <c r="W355" s="28"/>
      <c r="X355" s="28"/>
      <c r="Y355" s="28"/>
      <c r="Z355" s="28"/>
      <c r="AA355" s="28"/>
      <c r="AB355" s="28"/>
      <c r="AC355" s="28"/>
      <c r="AD355" s="28"/>
      <c r="AE355" s="28"/>
      <c r="AF355" s="28"/>
      <c r="AG355" s="28"/>
      <c r="AH355" s="28"/>
      <c r="AI355" s="28"/>
    </row>
    <row r="356" spans="2:35">
      <c r="B356" s="28"/>
      <c r="C356" s="28"/>
      <c r="D356" s="28"/>
      <c r="E356" s="33"/>
      <c r="F356" s="28"/>
      <c r="J356" s="28"/>
      <c r="K356" s="28"/>
      <c r="L356" s="28"/>
      <c r="M356" s="28"/>
      <c r="N356" s="28"/>
      <c r="O356" s="28"/>
      <c r="P356" s="28"/>
      <c r="Q356" s="28"/>
      <c r="R356" s="28"/>
      <c r="S356" s="28"/>
      <c r="T356" s="28"/>
      <c r="U356" s="28"/>
      <c r="V356" s="28"/>
      <c r="W356" s="28"/>
      <c r="X356" s="28"/>
      <c r="Y356" s="28"/>
      <c r="Z356" s="28"/>
      <c r="AA356" s="28"/>
      <c r="AB356" s="28"/>
      <c r="AC356" s="28"/>
      <c r="AD356" s="28"/>
      <c r="AE356" s="28"/>
      <c r="AF356" s="28"/>
      <c r="AG356" s="28"/>
      <c r="AH356" s="28"/>
      <c r="AI356" s="28"/>
    </row>
    <row r="357" spans="2:35">
      <c r="B357" s="28"/>
      <c r="C357" s="28"/>
      <c r="D357" s="28"/>
      <c r="E357" s="33"/>
      <c r="F357" s="28"/>
      <c r="J357" s="28"/>
      <c r="K357" s="28"/>
      <c r="L357" s="28"/>
      <c r="M357" s="28"/>
      <c r="N357" s="28"/>
      <c r="O357" s="28"/>
      <c r="P357" s="28"/>
      <c r="Q357" s="28"/>
      <c r="R357" s="28"/>
      <c r="S357" s="28"/>
      <c r="T357" s="28"/>
      <c r="U357" s="28"/>
      <c r="V357" s="28"/>
      <c r="W357" s="28"/>
      <c r="X357" s="28"/>
      <c r="Y357" s="28"/>
      <c r="Z357" s="28"/>
      <c r="AA357" s="28"/>
      <c r="AB357" s="28"/>
      <c r="AC357" s="28"/>
      <c r="AD357" s="28"/>
      <c r="AE357" s="28"/>
      <c r="AF357" s="28"/>
      <c r="AG357" s="28"/>
      <c r="AH357" s="28"/>
      <c r="AI357" s="28"/>
    </row>
    <row r="358" spans="2:35">
      <c r="B358" s="28"/>
      <c r="C358" s="28"/>
      <c r="D358" s="28"/>
      <c r="E358" s="33"/>
      <c r="F358" s="28"/>
      <c r="J358" s="28"/>
      <c r="K358" s="28"/>
      <c r="L358" s="28"/>
      <c r="M358" s="28"/>
      <c r="N358" s="28"/>
      <c r="O358" s="28"/>
      <c r="P358" s="28"/>
      <c r="Q358" s="28"/>
      <c r="R358" s="28"/>
      <c r="S358" s="28"/>
      <c r="T358" s="28"/>
      <c r="U358" s="28"/>
      <c r="V358" s="28"/>
      <c r="W358" s="28"/>
      <c r="X358" s="28"/>
      <c r="Y358" s="28"/>
      <c r="Z358" s="28"/>
      <c r="AA358" s="28"/>
      <c r="AB358" s="28"/>
      <c r="AC358" s="28"/>
      <c r="AD358" s="28"/>
      <c r="AE358" s="28"/>
      <c r="AF358" s="28"/>
      <c r="AG358" s="28"/>
      <c r="AH358" s="28"/>
      <c r="AI358" s="28"/>
    </row>
    <row r="359" spans="2:35">
      <c r="B359" s="28"/>
      <c r="C359" s="28"/>
      <c r="D359" s="28"/>
      <c r="E359" s="33"/>
      <c r="F359" s="28"/>
      <c r="J359" s="28"/>
      <c r="K359" s="28"/>
      <c r="L359" s="28"/>
      <c r="M359" s="28"/>
      <c r="N359" s="28"/>
      <c r="O359" s="28"/>
      <c r="P359" s="28"/>
      <c r="Q359" s="28"/>
      <c r="R359" s="28"/>
      <c r="S359" s="28"/>
      <c r="T359" s="28"/>
      <c r="U359" s="28"/>
      <c r="V359" s="28"/>
      <c r="W359" s="28"/>
      <c r="X359" s="28"/>
      <c r="Y359" s="28"/>
      <c r="Z359" s="28"/>
      <c r="AA359" s="28"/>
      <c r="AB359" s="28"/>
      <c r="AC359" s="28"/>
      <c r="AD359" s="28"/>
      <c r="AE359" s="28"/>
      <c r="AF359" s="28"/>
      <c r="AG359" s="28"/>
      <c r="AH359" s="28"/>
      <c r="AI359" s="28"/>
    </row>
    <row r="360" spans="2:35">
      <c r="B360" s="28"/>
      <c r="C360" s="28"/>
      <c r="D360" s="28"/>
      <c r="E360" s="33"/>
      <c r="F360" s="28"/>
      <c r="J360" s="28"/>
      <c r="K360" s="28"/>
      <c r="L360" s="28"/>
      <c r="M360" s="28"/>
      <c r="N360" s="28"/>
      <c r="O360" s="28"/>
      <c r="P360" s="28"/>
      <c r="Q360" s="28"/>
      <c r="R360" s="28"/>
      <c r="S360" s="28"/>
      <c r="T360" s="28"/>
      <c r="U360" s="28"/>
      <c r="V360" s="28"/>
      <c r="W360" s="28"/>
      <c r="X360" s="28"/>
      <c r="Y360" s="28"/>
      <c r="Z360" s="28"/>
      <c r="AA360" s="28"/>
      <c r="AB360" s="28"/>
      <c r="AC360" s="28"/>
      <c r="AD360" s="28"/>
      <c r="AE360" s="28"/>
      <c r="AF360" s="28"/>
      <c r="AG360" s="28"/>
      <c r="AH360" s="28"/>
      <c r="AI360" s="28"/>
    </row>
    <row r="361" spans="2:35">
      <c r="B361" s="28"/>
      <c r="C361" s="28"/>
      <c r="D361" s="28"/>
      <c r="E361" s="33"/>
      <c r="F361" s="28"/>
      <c r="J361" s="28"/>
      <c r="K361" s="28"/>
      <c r="L361" s="28"/>
      <c r="M361" s="28"/>
      <c r="N361" s="28"/>
      <c r="O361" s="28"/>
      <c r="P361" s="28"/>
      <c r="Q361" s="28"/>
      <c r="R361" s="28"/>
      <c r="S361" s="28"/>
      <c r="T361" s="28"/>
      <c r="U361" s="28"/>
      <c r="V361" s="28"/>
      <c r="W361" s="28"/>
      <c r="X361" s="28"/>
      <c r="Y361" s="28"/>
      <c r="Z361" s="28"/>
      <c r="AA361" s="28"/>
      <c r="AB361" s="28"/>
      <c r="AC361" s="28"/>
      <c r="AD361" s="28"/>
      <c r="AE361" s="28"/>
      <c r="AF361" s="28"/>
      <c r="AG361" s="28"/>
      <c r="AH361" s="28"/>
      <c r="AI361" s="28"/>
    </row>
    <row r="362" spans="2:35">
      <c r="B362" s="28"/>
      <c r="C362" s="28"/>
      <c r="D362" s="28"/>
      <c r="E362" s="33"/>
      <c r="F362" s="28"/>
      <c r="J362" s="28"/>
      <c r="K362" s="28"/>
      <c r="L362" s="28"/>
      <c r="M362" s="28"/>
      <c r="N362" s="28"/>
      <c r="O362" s="28"/>
      <c r="P362" s="28"/>
      <c r="Q362" s="28"/>
      <c r="R362" s="28"/>
      <c r="S362" s="28"/>
      <c r="T362" s="28"/>
      <c r="U362" s="28"/>
      <c r="V362" s="28"/>
      <c r="W362" s="28"/>
      <c r="X362" s="28"/>
      <c r="Y362" s="28"/>
      <c r="Z362" s="28"/>
      <c r="AA362" s="28"/>
      <c r="AB362" s="28"/>
      <c r="AC362" s="28"/>
      <c r="AD362" s="28"/>
      <c r="AE362" s="28"/>
      <c r="AF362" s="28"/>
      <c r="AG362" s="28"/>
      <c r="AH362" s="28"/>
      <c r="AI362" s="28"/>
    </row>
    <row r="363" spans="2:35">
      <c r="B363" s="28"/>
      <c r="C363" s="28"/>
      <c r="D363" s="28"/>
      <c r="E363" s="33"/>
      <c r="F363" s="28"/>
      <c r="J363" s="28"/>
      <c r="K363" s="28"/>
      <c r="L363" s="28"/>
      <c r="M363" s="28"/>
      <c r="N363" s="28"/>
      <c r="O363" s="28"/>
      <c r="P363" s="28"/>
      <c r="Q363" s="28"/>
      <c r="R363" s="28"/>
      <c r="S363" s="28"/>
      <c r="T363" s="28"/>
      <c r="U363" s="28"/>
      <c r="V363" s="28"/>
      <c r="W363" s="28"/>
      <c r="X363" s="28"/>
      <c r="Y363" s="28"/>
      <c r="Z363" s="28"/>
      <c r="AA363" s="28"/>
      <c r="AB363" s="28"/>
      <c r="AC363" s="28"/>
      <c r="AD363" s="28"/>
      <c r="AE363" s="28"/>
      <c r="AF363" s="28"/>
      <c r="AG363" s="28"/>
      <c r="AH363" s="28"/>
      <c r="AI363" s="28"/>
    </row>
    <row r="364" spans="2:35">
      <c r="B364" s="28"/>
      <c r="C364" s="28"/>
      <c r="D364" s="28"/>
      <c r="E364" s="33"/>
      <c r="F364" s="28"/>
      <c r="J364" s="28"/>
      <c r="K364" s="28"/>
      <c r="L364" s="28"/>
      <c r="M364" s="28"/>
      <c r="N364" s="28"/>
      <c r="O364" s="28"/>
      <c r="P364" s="28"/>
      <c r="Q364" s="28"/>
      <c r="R364" s="28"/>
      <c r="S364" s="28"/>
      <c r="T364" s="28"/>
      <c r="U364" s="28"/>
      <c r="V364" s="28"/>
      <c r="W364" s="28"/>
      <c r="X364" s="28"/>
      <c r="Y364" s="28"/>
      <c r="Z364" s="28"/>
      <c r="AA364" s="28"/>
      <c r="AB364" s="28"/>
      <c r="AC364" s="28"/>
      <c r="AD364" s="28"/>
      <c r="AE364" s="28"/>
      <c r="AF364" s="28"/>
      <c r="AG364" s="28"/>
      <c r="AH364" s="28"/>
      <c r="AI364" s="28"/>
    </row>
    <row r="365" spans="2:35">
      <c r="B365" s="28"/>
      <c r="C365" s="28"/>
      <c r="D365" s="28"/>
      <c r="E365" s="33"/>
      <c r="F365" s="28"/>
      <c r="J365" s="28"/>
      <c r="K365" s="28"/>
      <c r="L365" s="28"/>
      <c r="M365" s="28"/>
      <c r="N365" s="28"/>
      <c r="O365" s="28"/>
      <c r="P365" s="28"/>
      <c r="Q365" s="28"/>
      <c r="R365" s="28"/>
      <c r="S365" s="28"/>
      <c r="T365" s="28"/>
      <c r="U365" s="28"/>
      <c r="V365" s="28"/>
      <c r="W365" s="28"/>
      <c r="X365" s="28"/>
      <c r="Y365" s="28"/>
      <c r="Z365" s="28"/>
      <c r="AA365" s="28"/>
      <c r="AB365" s="28"/>
      <c r="AC365" s="28"/>
      <c r="AD365" s="28"/>
      <c r="AE365" s="28"/>
      <c r="AF365" s="28"/>
      <c r="AG365" s="28"/>
      <c r="AH365" s="28"/>
      <c r="AI365" s="28"/>
    </row>
    <row r="366" spans="2:35">
      <c r="B366" s="28"/>
      <c r="C366" s="28"/>
      <c r="D366" s="28"/>
      <c r="E366" s="33"/>
      <c r="F366" s="28"/>
      <c r="J366" s="28"/>
      <c r="K366" s="28"/>
      <c r="L366" s="28"/>
      <c r="M366" s="28"/>
      <c r="N366" s="28"/>
      <c r="O366" s="28"/>
      <c r="P366" s="28"/>
      <c r="Q366" s="28"/>
      <c r="R366" s="28"/>
      <c r="S366" s="28"/>
      <c r="T366" s="28"/>
      <c r="U366" s="28"/>
      <c r="V366" s="28"/>
      <c r="W366" s="28"/>
      <c r="X366" s="28"/>
      <c r="Y366" s="28"/>
      <c r="Z366" s="28"/>
      <c r="AA366" s="28"/>
      <c r="AB366" s="28"/>
      <c r="AC366" s="28"/>
      <c r="AD366" s="28"/>
      <c r="AE366" s="28"/>
      <c r="AF366" s="28"/>
      <c r="AG366" s="28"/>
      <c r="AH366" s="28"/>
      <c r="AI366" s="28"/>
    </row>
    <row r="367" spans="2:35">
      <c r="B367" s="28"/>
      <c r="C367" s="28"/>
      <c r="D367" s="28"/>
      <c r="E367" s="33"/>
      <c r="F367" s="28"/>
      <c r="J367" s="28"/>
      <c r="K367" s="28"/>
      <c r="L367" s="28"/>
      <c r="M367" s="28"/>
      <c r="N367" s="28"/>
      <c r="O367" s="28"/>
      <c r="P367" s="28"/>
      <c r="Q367" s="28"/>
      <c r="R367" s="28"/>
      <c r="S367" s="28"/>
      <c r="T367" s="28"/>
      <c r="U367" s="28"/>
      <c r="V367" s="28"/>
      <c r="W367" s="28"/>
      <c r="X367" s="28"/>
      <c r="Y367" s="28"/>
      <c r="Z367" s="28"/>
      <c r="AA367" s="28"/>
      <c r="AB367" s="28"/>
      <c r="AC367" s="28"/>
      <c r="AD367" s="28"/>
      <c r="AE367" s="28"/>
      <c r="AF367" s="28"/>
      <c r="AG367" s="28"/>
      <c r="AH367" s="28"/>
      <c r="AI367" s="28"/>
    </row>
    <row r="368" spans="2:35">
      <c r="B368" s="28"/>
      <c r="C368" s="28"/>
      <c r="D368" s="28"/>
      <c r="E368" s="33"/>
      <c r="F368" s="28"/>
      <c r="J368" s="28"/>
      <c r="K368" s="28"/>
      <c r="L368" s="28"/>
      <c r="M368" s="28"/>
      <c r="N368" s="28"/>
      <c r="O368" s="28"/>
      <c r="P368" s="28"/>
      <c r="Q368" s="28"/>
      <c r="R368" s="28"/>
      <c r="S368" s="28"/>
      <c r="T368" s="28"/>
      <c r="U368" s="28"/>
      <c r="V368" s="28"/>
      <c r="W368" s="28"/>
      <c r="X368" s="28"/>
      <c r="Y368" s="28"/>
      <c r="Z368" s="28"/>
      <c r="AA368" s="28"/>
      <c r="AB368" s="28"/>
      <c r="AC368" s="28"/>
      <c r="AD368" s="28"/>
      <c r="AE368" s="28"/>
      <c r="AF368" s="28"/>
      <c r="AG368" s="28"/>
      <c r="AH368" s="28"/>
      <c r="AI368" s="28"/>
    </row>
    <row r="369" spans="2:35">
      <c r="B369" s="28"/>
      <c r="C369" s="28"/>
      <c r="D369" s="28"/>
      <c r="E369" s="33"/>
      <c r="F369" s="28"/>
      <c r="J369" s="28"/>
      <c r="K369" s="28"/>
      <c r="L369" s="28"/>
      <c r="M369" s="28"/>
      <c r="N369" s="28"/>
      <c r="O369" s="28"/>
      <c r="P369" s="28"/>
      <c r="Q369" s="28"/>
      <c r="R369" s="28"/>
      <c r="S369" s="28"/>
      <c r="T369" s="28"/>
      <c r="U369" s="28"/>
      <c r="V369" s="28"/>
      <c r="W369" s="28"/>
      <c r="X369" s="28"/>
      <c r="Y369" s="28"/>
      <c r="Z369" s="28"/>
      <c r="AA369" s="28"/>
      <c r="AB369" s="28"/>
      <c r="AC369" s="28"/>
      <c r="AD369" s="28"/>
      <c r="AE369" s="28"/>
      <c r="AF369" s="28"/>
      <c r="AG369" s="28"/>
      <c r="AH369" s="28"/>
      <c r="AI369" s="28"/>
    </row>
    <row r="370" spans="2:35">
      <c r="B370" s="28"/>
      <c r="C370" s="28"/>
      <c r="D370" s="28"/>
      <c r="E370" s="33"/>
      <c r="F370" s="28"/>
      <c r="J370" s="28"/>
      <c r="K370" s="28"/>
      <c r="L370" s="28"/>
      <c r="M370" s="28"/>
      <c r="N370" s="28"/>
      <c r="O370" s="28"/>
      <c r="P370" s="28"/>
      <c r="Q370" s="28"/>
      <c r="R370" s="28"/>
      <c r="S370" s="28"/>
      <c r="T370" s="28"/>
      <c r="U370" s="28"/>
      <c r="V370" s="28"/>
      <c r="W370" s="28"/>
      <c r="X370" s="28"/>
      <c r="Y370" s="28"/>
      <c r="Z370" s="28"/>
      <c r="AA370" s="28"/>
      <c r="AB370" s="28"/>
      <c r="AC370" s="28"/>
      <c r="AD370" s="28"/>
      <c r="AE370" s="28"/>
      <c r="AF370" s="28"/>
      <c r="AG370" s="28"/>
      <c r="AH370" s="28"/>
      <c r="AI370" s="28"/>
    </row>
    <row r="371" spans="2:35">
      <c r="B371" s="28"/>
      <c r="C371" s="28"/>
      <c r="D371" s="28"/>
      <c r="E371" s="33"/>
      <c r="F371" s="28"/>
      <c r="J371" s="28"/>
      <c r="K371" s="28"/>
      <c r="L371" s="28"/>
      <c r="M371" s="28"/>
      <c r="N371" s="28"/>
      <c r="O371" s="28"/>
      <c r="P371" s="28"/>
      <c r="Q371" s="28"/>
      <c r="R371" s="28"/>
      <c r="S371" s="28"/>
      <c r="T371" s="28"/>
      <c r="U371" s="28"/>
      <c r="V371" s="28"/>
      <c r="W371" s="28"/>
      <c r="X371" s="28"/>
      <c r="Y371" s="28"/>
      <c r="Z371" s="28"/>
      <c r="AA371" s="28"/>
      <c r="AB371" s="28"/>
      <c r="AC371" s="28"/>
      <c r="AD371" s="28"/>
      <c r="AE371" s="28"/>
      <c r="AF371" s="28"/>
      <c r="AG371" s="28"/>
      <c r="AH371" s="28"/>
      <c r="AI371" s="28"/>
    </row>
    <row r="372" spans="2:35">
      <c r="B372" s="28"/>
      <c r="C372" s="28"/>
      <c r="D372" s="28"/>
      <c r="E372" s="33"/>
      <c r="F372" s="28"/>
      <c r="J372" s="28"/>
      <c r="K372" s="28"/>
      <c r="L372" s="28"/>
      <c r="M372" s="28"/>
      <c r="N372" s="28"/>
      <c r="O372" s="28"/>
      <c r="P372" s="28"/>
      <c r="Q372" s="28"/>
      <c r="R372" s="28"/>
      <c r="S372" s="28"/>
      <c r="T372" s="28"/>
      <c r="U372" s="28"/>
      <c r="V372" s="28"/>
      <c r="W372" s="28"/>
      <c r="X372" s="28"/>
      <c r="Y372" s="28"/>
      <c r="Z372" s="28"/>
      <c r="AA372" s="28"/>
      <c r="AB372" s="28"/>
      <c r="AC372" s="28"/>
      <c r="AD372" s="28"/>
      <c r="AE372" s="28"/>
      <c r="AF372" s="28"/>
      <c r="AG372" s="28"/>
      <c r="AH372" s="28"/>
      <c r="AI372" s="28"/>
    </row>
    <row r="373" spans="2:35">
      <c r="B373" s="28"/>
      <c r="C373" s="28"/>
      <c r="D373" s="28"/>
      <c r="E373" s="33"/>
      <c r="F373" s="28"/>
      <c r="J373" s="28"/>
    </row>
    <row r="374" spans="2:35">
      <c r="B374" s="28"/>
      <c r="C374" s="28"/>
      <c r="D374" s="28"/>
      <c r="E374" s="33"/>
      <c r="F374" s="28"/>
      <c r="J374" s="28"/>
    </row>
    <row r="375" spans="2:35">
      <c r="B375" s="28"/>
      <c r="C375" s="28"/>
      <c r="D375" s="28"/>
      <c r="E375" s="33"/>
      <c r="F375" s="28"/>
      <c r="J375" s="28"/>
    </row>
    <row r="376" spans="2:35">
      <c r="B376" s="28"/>
      <c r="C376" s="28"/>
      <c r="D376" s="28"/>
      <c r="E376" s="33"/>
      <c r="F376" s="28"/>
      <c r="J376" s="28"/>
    </row>
    <row r="377" spans="2:35">
      <c r="B377" s="28"/>
      <c r="C377" s="28"/>
      <c r="D377" s="28"/>
      <c r="E377" s="33"/>
      <c r="F377" s="28"/>
      <c r="J377" s="28"/>
    </row>
    <row r="378" spans="2:35">
      <c r="B378" s="28"/>
      <c r="C378" s="28"/>
      <c r="D378" s="28"/>
      <c r="E378" s="33"/>
      <c r="F378" s="28"/>
      <c r="J378" s="28"/>
    </row>
  </sheetData>
  <mergeCells count="3">
    <mergeCell ref="C2:H2"/>
    <mergeCell ref="E3:G3"/>
    <mergeCell ref="E4:G4"/>
  </mergeCells>
  <hyperlinks>
    <hyperlink ref="B58" r:id="rId1"/>
    <hyperlink ref="B57" r:id="rId2"/>
    <hyperlink ref="B56" r:id="rId3"/>
  </hyperlinks>
  <pageMargins left="0.70866141732283472" right="0.70866141732283472" top="0.74803149606299213" bottom="0.74803149606299213" header="0.31496062992125984" footer="0.31496062992125984"/>
  <pageSetup paperSize="9" scale="65" orientation="portrait" horizontalDpi="4294967295" verticalDpi="4294967295" r:id="rId4"/>
  <drawing r:id="rId5"/>
  <tableParts count="1">
    <tablePart r:id="rId6"/>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_rels/item6.xml.rels><?xml version="1.0" encoding="UTF-8" standalone="yes"?>
<Relationships xmlns="http://schemas.openxmlformats.org/package/2006/relationships"><Relationship Id="rId1" Type="http://schemas.openxmlformats.org/officeDocument/2006/relationships/customXmlProps" Target="itemProps6.xml"/></Relationships>
</file>

<file path=customXml/_rels/item7.xml.rels><?xml version="1.0" encoding="UTF-8" standalone="yes"?>
<Relationships xmlns="http://schemas.openxmlformats.org/package/2006/relationships"><Relationship Id="rId1" Type="http://schemas.openxmlformats.org/officeDocument/2006/relationships/customXmlProps" Target="itemProps7.xml"/></Relationships>
</file>

<file path=customXml/_rels/item8.xml.rels><?xml version="1.0" encoding="UTF-8" standalone="yes"?>
<Relationships xmlns="http://schemas.openxmlformats.org/package/2006/relationships"><Relationship Id="rId1" Type="http://schemas.openxmlformats.org/officeDocument/2006/relationships/customXmlProps" Target="itemProps8.xml"/></Relationships>
</file>

<file path=customXml/_rels/item9.xml.rels><?xml version="1.0" encoding="UTF-8" standalone="yes"?>
<Relationships xmlns="http://schemas.openxmlformats.org/package/2006/relationships"><Relationship Id="rId1" Type="http://schemas.openxmlformats.org/officeDocument/2006/relationships/customXmlProps" Target="itemProps9.xml"/></Relationships>
</file>

<file path=customXml/_rels/item10.xml.rels><?xml version="1.0" encoding="UTF-8" standalone="yes"?>
<Relationships xmlns="http://schemas.openxmlformats.org/package/2006/relationships"><Relationship Id="rId1" Type="http://schemas.openxmlformats.org/officeDocument/2006/relationships/customXmlProps" Target="itemProps10.xml"/></Relationships>
</file>

<file path=customXml/_rels/item11.xml.rels><?xml version="1.0" encoding="UTF-8" standalone="yes"?>
<Relationships xmlns="http://schemas.openxmlformats.org/package/2006/relationships"><Relationship Id="rId1" Type="http://schemas.openxmlformats.org/officeDocument/2006/relationships/customXmlProps" Target="itemProps11.xml"/></Relationships>
</file>

<file path=customXml/_rels/item12.xml.rels><?xml version="1.0" encoding="UTF-8" standalone="yes"?>
<Relationships xmlns="http://schemas.openxmlformats.org/package/2006/relationships"><Relationship Id="rId1" Type="http://schemas.openxmlformats.org/officeDocument/2006/relationships/customXmlProps" Target="itemProps12.xml"/></Relationships>
</file>

<file path=customXml/_rels/item13.xml.rels><?xml version="1.0" encoding="UTF-8" standalone="yes"?>
<Relationships xmlns="http://schemas.openxmlformats.org/package/2006/relationships"><Relationship Id="rId1" Type="http://schemas.openxmlformats.org/officeDocument/2006/relationships/customXmlProps" Target="itemProps13.xml"/></Relationships>
</file>

<file path=customXml/_rels/item14.xml.rels><?xml version="1.0" encoding="UTF-8" standalone="yes"?>
<Relationships xmlns="http://schemas.openxmlformats.org/package/2006/relationships"><Relationship Id="rId1" Type="http://schemas.openxmlformats.org/officeDocument/2006/relationships/customXmlProps" Target="itemProps14.xml"/></Relationships>
</file>

<file path=customXml/_rels/item15.xml.rels><?xml version="1.0" encoding="UTF-8" standalone="yes"?>
<Relationships xmlns="http://schemas.openxmlformats.org/package/2006/relationships"><Relationship Id="rId1" Type="http://schemas.openxmlformats.org/officeDocument/2006/relationships/customXmlProps" Target="itemProps15.xml"/></Relationships>
</file>

<file path=customXml/_rels/item16.xml.rels><?xml version="1.0" encoding="UTF-8" standalone="yes"?>
<Relationships xmlns="http://schemas.openxmlformats.org/package/2006/relationships"><Relationship Id="rId1" Type="http://schemas.openxmlformats.org/officeDocument/2006/relationships/customXmlProps" Target="itemProps16.xml"/></Relationships>
</file>

<file path=customXml/_rels/item17.xml.rels><?xml version="1.0" encoding="UTF-8" standalone="yes"?>
<Relationships xmlns="http://schemas.openxmlformats.org/package/2006/relationships"><Relationship Id="rId1" Type="http://schemas.openxmlformats.org/officeDocument/2006/relationships/customXmlProps" Target="itemProps17.xml"/></Relationships>
</file>

<file path=customXml/_rels/item18.xml.rels><?xml version="1.0" encoding="UTF-8" standalone="yes"?>
<Relationships xmlns="http://schemas.openxmlformats.org/package/2006/relationships"><Relationship Id="rId1" Type="http://schemas.openxmlformats.org/officeDocument/2006/relationships/customXmlProps" Target="itemProps18.xml"/></Relationships>
</file>

<file path=customXml/_rels/item19.xml.rels><?xml version="1.0" encoding="UTF-8" standalone="yes"?>
<Relationships xmlns="http://schemas.openxmlformats.org/package/2006/relationships"><Relationship Id="rId1" Type="http://schemas.openxmlformats.org/officeDocument/2006/relationships/customXmlProps" Target="itemProps19.xml"/></Relationships>
</file>

<file path=customXml/item1.xml>�� 
</file>

<file path=customXml/item2.xml>�� 
</file>

<file path=customXml/item3.xml>�� 
</file>

<file path=customXml/item4.xml>�� 
</file>

<file path=customXml/item5.xml>�� 
</file>

<file path=customXml/item6.xml>�� 
</file>

<file path=customXml/item7.xml>�� 
</file>

<file path=customXml/item8.xml>�� 
</file>

<file path=customXml/item9.xml>�� 
</file>

<file path=customXml/item10.xml>�� 
</file>

<file path=customXml/item11.xml>�� 
</file>

<file path=customXml/item12.xml>�� 
</file>

<file path=customXml/item13.xml>�� 
</file>

<file path=customXml/item14.xml>�� 
</file>

<file path=customXml/item15.xml>�� 
</file>

<file path=customXml/item16.xml>�� 
</file>

<file path=customXml/item17.xml>�� 
</file>

<file path=customXml/item18.xml>�� 
</file>

<file path=customXml/item19.xml>�� 
</file>

<file path=customXml/itemProps1.xml><?xml version="1.0" encoding="utf-8"?>
<ds:datastoreItem xmlns:ds="http://schemas.openxmlformats.org/officeDocument/2006/customXml" ds:itemID="{DAFFD2B6-02E4-4138-B091-F8A8464F1E0C}">
  <ds:schemaRefs/>
</ds:datastoreItem>
</file>

<file path=customXml/itemProps2.xml><?xml version="1.0" encoding="utf-8"?>
<ds:datastoreItem xmlns:ds="http://schemas.openxmlformats.org/officeDocument/2006/customXml" ds:itemID="{47806E59-B666-4E4F-A9EF-515835BDA5CC}">
  <ds:schemaRefs/>
</ds:datastoreItem>
</file>

<file path=customXml/itemProps3.xml><?xml version="1.0" encoding="utf-8"?>
<ds:datastoreItem xmlns:ds="http://schemas.openxmlformats.org/officeDocument/2006/customXml" ds:itemID="{4EF338B6-8AB7-45AA-8780-DD415674FA39}">
  <ds:schemaRefs/>
</ds:datastoreItem>
</file>

<file path=customXml/itemProps4.xml><?xml version="1.0" encoding="utf-8"?>
<ds:datastoreItem xmlns:ds="http://schemas.openxmlformats.org/officeDocument/2006/customXml" ds:itemID="{897101B1-B533-42A6-9CF8-E0A2774842EC}">
  <ds:schemaRefs/>
</ds:datastoreItem>
</file>

<file path=customXml/itemProps5.xml><?xml version="1.0" encoding="utf-8"?>
<ds:datastoreItem xmlns:ds="http://schemas.openxmlformats.org/officeDocument/2006/customXml" ds:itemID="{4B388139-D34D-4941-981B-5D321C889B8A}">
  <ds:schemaRefs/>
</ds:datastoreItem>
</file>

<file path=customXml/itemProps6.xml><?xml version="1.0" encoding="utf-8"?>
<ds:datastoreItem xmlns:ds="http://schemas.openxmlformats.org/officeDocument/2006/customXml" ds:itemID="{BF961A73-91DE-46DF-A08D-6F6FEAED216D}">
  <ds:schemaRefs/>
</ds:datastoreItem>
</file>

<file path=customXml/itemProps7.xml><?xml version="1.0" encoding="utf-8"?>
<ds:datastoreItem xmlns:ds="http://schemas.openxmlformats.org/officeDocument/2006/customXml" ds:itemID="{A6C4CC20-07D0-4FAB-90BA-AA3AF71D0C83}">
  <ds:schemaRefs/>
</ds:datastoreItem>
</file>

<file path=customXml/itemProps8.xml><?xml version="1.0" encoding="utf-8"?>
<ds:datastoreItem xmlns:ds="http://schemas.openxmlformats.org/officeDocument/2006/customXml" ds:itemID="{28249FC2-C963-4A7F-B9FA-C5FD6B63336D}">
  <ds:schemaRefs/>
</ds:datastoreItem>
</file>

<file path=customXml/itemProps9.xml><?xml version="1.0" encoding="utf-8"?>
<ds:datastoreItem xmlns:ds="http://schemas.openxmlformats.org/officeDocument/2006/customXml" ds:itemID="{B1D91E2A-9BF8-4484-8D97-AF9F15BA4DCF}">
  <ds:schemaRefs/>
</ds:datastoreItem>
</file>

<file path=customXml/itemProps10.xml><?xml version="1.0" encoding="utf-8"?>
<ds:datastoreItem xmlns:ds="http://schemas.openxmlformats.org/officeDocument/2006/customXml" ds:itemID="{565FAF2F-CDF8-4D9B-9DB1-723A5202FCD9}">
  <ds:schemaRefs/>
</ds:datastoreItem>
</file>

<file path=customXml/itemProps11.xml><?xml version="1.0" encoding="utf-8"?>
<ds:datastoreItem xmlns:ds="http://schemas.openxmlformats.org/officeDocument/2006/customXml" ds:itemID="{01826096-6DAC-4512-946B-92569085B7AC}">
  <ds:schemaRefs/>
</ds:datastoreItem>
</file>

<file path=customXml/itemProps12.xml><?xml version="1.0" encoding="utf-8"?>
<ds:datastoreItem xmlns:ds="http://schemas.openxmlformats.org/officeDocument/2006/customXml" ds:itemID="{69873A09-A0B6-469D-A8AD-6D3DDFCE584C}">
  <ds:schemaRefs/>
</ds:datastoreItem>
</file>

<file path=customXml/itemProps13.xml><?xml version="1.0" encoding="utf-8"?>
<ds:datastoreItem xmlns:ds="http://schemas.openxmlformats.org/officeDocument/2006/customXml" ds:itemID="{89A2FFA1-8A53-4480-8F71-57C7875DFE23}">
  <ds:schemaRefs/>
</ds:datastoreItem>
</file>

<file path=customXml/itemProps14.xml><?xml version="1.0" encoding="utf-8"?>
<ds:datastoreItem xmlns:ds="http://schemas.openxmlformats.org/officeDocument/2006/customXml" ds:itemID="{AFCC17EF-CF5E-4D30-B67D-6235BF54EF22}">
  <ds:schemaRefs/>
</ds:datastoreItem>
</file>

<file path=customXml/itemProps15.xml><?xml version="1.0" encoding="utf-8"?>
<ds:datastoreItem xmlns:ds="http://schemas.openxmlformats.org/officeDocument/2006/customXml" ds:itemID="{218715B1-4521-4E8A-BF8B-0FBD9ED46596}">
  <ds:schemaRefs/>
</ds:datastoreItem>
</file>

<file path=customXml/itemProps16.xml><?xml version="1.0" encoding="utf-8"?>
<ds:datastoreItem xmlns:ds="http://schemas.openxmlformats.org/officeDocument/2006/customXml" ds:itemID="{AE82DAE6-89F1-4EC4-8445-2E73E9F21F79}">
  <ds:schemaRefs/>
</ds:datastoreItem>
</file>

<file path=customXml/itemProps17.xml><?xml version="1.0" encoding="utf-8"?>
<ds:datastoreItem xmlns:ds="http://schemas.openxmlformats.org/officeDocument/2006/customXml" ds:itemID="{F6D7CB4A-0242-4934-8079-EA0FFD4F9AEC}">
  <ds:schemaRefs/>
</ds:datastoreItem>
</file>

<file path=customXml/itemProps18.xml><?xml version="1.0" encoding="utf-8"?>
<ds:datastoreItem xmlns:ds="http://schemas.openxmlformats.org/officeDocument/2006/customXml" ds:itemID="{FA6A0B5C-5758-43AB-A084-60139027D6CB}">
  <ds:schemaRefs/>
</ds:datastoreItem>
</file>

<file path=customXml/itemProps19.xml><?xml version="1.0" encoding="utf-8"?>
<ds:datastoreItem xmlns:ds="http://schemas.openxmlformats.org/officeDocument/2006/customXml" ds:itemID="{B4C28FA2-4938-485F-9D52-B1FFCAD550E2}">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9</vt:i4>
      </vt:variant>
    </vt:vector>
  </HeadingPairs>
  <TitlesOfParts>
    <vt:vector size="9" baseType="lpstr">
      <vt:lpstr>Resumen</vt:lpstr>
      <vt:lpstr>Hoja3</vt:lpstr>
      <vt:lpstr>Hoja2</vt:lpstr>
      <vt:lpstr>Transportes</vt:lpstr>
      <vt:lpstr>Hoja1</vt:lpstr>
      <vt:lpstr>Comunicaciones </vt:lpstr>
      <vt:lpstr>Aviación</vt:lpstr>
      <vt:lpstr>Puertos</vt:lpstr>
      <vt:lpstr>Vías Férreas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COE_MTC</dc:creator>
  <cp:lastModifiedBy>COE - MTC</cp:lastModifiedBy>
  <cp:lastPrinted>2023-03-02T14:35:05Z</cp:lastPrinted>
  <dcterms:created xsi:type="dcterms:W3CDTF">2017-03-24T00:49:44Z</dcterms:created>
  <dcterms:modified xsi:type="dcterms:W3CDTF">2023-04-01T11:59:52Z</dcterms:modified>
</cp:coreProperties>
</file>